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Аракани" sheetId="18" r:id="rId1"/>
  </sheets>
  <definedNames>
    <definedName name="_xlnm.Print_Area" localSheetId="0">Аракани!$A$1:$M$77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2" i="18"/>
  <c r="L82"/>
  <c r="K82"/>
  <c r="J81"/>
  <c r="I81"/>
  <c r="M81" s="1"/>
  <c r="H81"/>
  <c r="J80"/>
  <c r="H80"/>
  <c r="M78"/>
  <c r="H78"/>
  <c r="K78" s="1"/>
  <c r="J77"/>
  <c r="I77"/>
  <c r="J76"/>
  <c r="J75"/>
  <c r="I75"/>
  <c r="M75" s="1"/>
  <c r="J74"/>
  <c r="I74"/>
  <c r="L74" s="1"/>
  <c r="J73"/>
  <c r="I73"/>
  <c r="M73" s="1"/>
  <c r="H73"/>
  <c r="J72"/>
  <c r="H72"/>
  <c r="M71"/>
  <c r="L71"/>
  <c r="K71"/>
  <c r="J70"/>
  <c r="J69" s="1"/>
  <c r="I70"/>
  <c r="H70"/>
  <c r="H69" s="1"/>
  <c r="I69"/>
  <c r="J68"/>
  <c r="I68"/>
  <c r="H68"/>
  <c r="M67"/>
  <c r="L67"/>
  <c r="K67"/>
  <c r="J66"/>
  <c r="I66"/>
  <c r="H66"/>
  <c r="M65"/>
  <c r="L65"/>
  <c r="K65"/>
  <c r="J64"/>
  <c r="I64"/>
  <c r="H64"/>
  <c r="I63"/>
  <c r="M62"/>
  <c r="L62"/>
  <c r="K62"/>
  <c r="J61"/>
  <c r="I61"/>
  <c r="M61" s="1"/>
  <c r="H61"/>
  <c r="J60"/>
  <c r="H60"/>
  <c r="M59"/>
  <c r="L59"/>
  <c r="K59"/>
  <c r="J58"/>
  <c r="I58"/>
  <c r="H58"/>
  <c r="M56"/>
  <c r="L56"/>
  <c r="K56"/>
  <c r="J55"/>
  <c r="I55"/>
  <c r="M55" s="1"/>
  <c r="I54"/>
  <c r="L54" s="1"/>
  <c r="J53"/>
  <c r="J52" s="1"/>
  <c r="H53"/>
  <c r="H52" s="1"/>
  <c r="M51"/>
  <c r="L51"/>
  <c r="K51"/>
  <c r="M50"/>
  <c r="L50"/>
  <c r="K50"/>
  <c r="M49"/>
  <c r="L49"/>
  <c r="K49"/>
  <c r="M48"/>
  <c r="L48"/>
  <c r="K48"/>
  <c r="M47"/>
  <c r="L47"/>
  <c r="K47"/>
  <c r="M46"/>
  <c r="L46"/>
  <c r="K46"/>
  <c r="J45"/>
  <c r="I45"/>
  <c r="H45"/>
  <c r="J44"/>
  <c r="I44"/>
  <c r="M44" s="1"/>
  <c r="H44"/>
  <c r="J43"/>
  <c r="I43"/>
  <c r="J42"/>
  <c r="I42"/>
  <c r="L42" s="1"/>
  <c r="J41"/>
  <c r="J40" s="1"/>
  <c r="H41"/>
  <c r="H40" s="1"/>
  <c r="J39"/>
  <c r="I39"/>
  <c r="J38"/>
  <c r="I38"/>
  <c r="L38" s="1"/>
  <c r="J37"/>
  <c r="J36" s="1"/>
  <c r="I37"/>
  <c r="H37"/>
  <c r="H36" s="1"/>
  <c r="I36"/>
  <c r="M31"/>
  <c r="L31"/>
  <c r="K31"/>
  <c r="M30"/>
  <c r="L30"/>
  <c r="K30"/>
  <c r="J29"/>
  <c r="I29"/>
  <c r="M29" s="1"/>
  <c r="H29"/>
  <c r="M27"/>
  <c r="L27"/>
  <c r="K27"/>
  <c r="M26"/>
  <c r="L26"/>
  <c r="K26"/>
  <c r="J25"/>
  <c r="I25"/>
  <c r="H25"/>
  <c r="I24"/>
  <c r="H23"/>
  <c r="H20" s="1"/>
  <c r="H11" s="1"/>
  <c r="H10" s="1"/>
  <c r="M22"/>
  <c r="L22"/>
  <c r="K22"/>
  <c r="J21"/>
  <c r="I21"/>
  <c r="I19"/>
  <c r="K18"/>
  <c r="K17"/>
  <c r="I16"/>
  <c r="L16" s="1"/>
  <c r="K15"/>
  <c r="I15"/>
  <c r="L15" s="1"/>
  <c r="I14"/>
  <c r="L14" s="1"/>
  <c r="I13"/>
  <c r="K13" s="1"/>
  <c r="J12"/>
  <c r="H12"/>
  <c r="H63" l="1"/>
  <c r="J63"/>
  <c r="M63" s="1"/>
  <c r="M77"/>
  <c r="H57"/>
  <c r="J57"/>
  <c r="H35"/>
  <c r="J35"/>
  <c r="M36"/>
  <c r="L63"/>
  <c r="L69"/>
  <c r="I12"/>
  <c r="M12" s="1"/>
  <c r="M21"/>
  <c r="M25"/>
  <c r="M37"/>
  <c r="M39"/>
  <c r="I41"/>
  <c r="M43"/>
  <c r="I53"/>
  <c r="L58"/>
  <c r="I60"/>
  <c r="L64"/>
  <c r="M66"/>
  <c r="L68"/>
  <c r="L70"/>
  <c r="I72"/>
  <c r="M72" s="1"/>
  <c r="I76"/>
  <c r="M76" s="1"/>
  <c r="H77"/>
  <c r="H76" s="1"/>
  <c r="I80"/>
  <c r="M80" s="1"/>
  <c r="L81"/>
  <c r="L13"/>
  <c r="K14"/>
  <c r="K16"/>
  <c r="L21"/>
  <c r="I23"/>
  <c r="L24"/>
  <c r="L25"/>
  <c r="L29"/>
  <c r="L36"/>
  <c r="L37"/>
  <c r="K38"/>
  <c r="M38"/>
  <c r="L39"/>
  <c r="L41"/>
  <c r="K42"/>
  <c r="M42"/>
  <c r="L43"/>
  <c r="L44"/>
  <c r="L45"/>
  <c r="K53"/>
  <c r="M53"/>
  <c r="K54"/>
  <c r="M54"/>
  <c r="L55"/>
  <c r="K58"/>
  <c r="M58"/>
  <c r="L60"/>
  <c r="L61"/>
  <c r="K63"/>
  <c r="K64"/>
  <c r="M64"/>
  <c r="L66"/>
  <c r="K68"/>
  <c r="M68"/>
  <c r="K69"/>
  <c r="M69"/>
  <c r="K70"/>
  <c r="M70"/>
  <c r="L72"/>
  <c r="L73"/>
  <c r="K74"/>
  <c r="M74"/>
  <c r="L75"/>
  <c r="L76"/>
  <c r="L77"/>
  <c r="L78"/>
  <c r="K12"/>
  <c r="K21"/>
  <c r="K24"/>
  <c r="K25"/>
  <c r="K29"/>
  <c r="K36"/>
  <c r="K37"/>
  <c r="K39"/>
  <c r="K41"/>
  <c r="K43"/>
  <c r="K44"/>
  <c r="K45"/>
  <c r="M45"/>
  <c r="K55"/>
  <c r="K60"/>
  <c r="K61"/>
  <c r="K66"/>
  <c r="K72"/>
  <c r="K73"/>
  <c r="K75"/>
  <c r="K77"/>
  <c r="K80"/>
  <c r="K81"/>
  <c r="J34" l="1"/>
  <c r="J33" s="1"/>
  <c r="K76"/>
  <c r="L12"/>
  <c r="H34"/>
  <c r="H33" s="1"/>
  <c r="M60"/>
  <c r="I57"/>
  <c r="L53"/>
  <c r="I52"/>
  <c r="M41"/>
  <c r="I40"/>
  <c r="L80"/>
  <c r="L23"/>
  <c r="K23"/>
  <c r="I20"/>
  <c r="M40" l="1"/>
  <c r="I35"/>
  <c r="L40"/>
  <c r="K40"/>
  <c r="L52"/>
  <c r="J24"/>
  <c r="M52"/>
  <c r="K52"/>
  <c r="L57"/>
  <c r="K57"/>
  <c r="M57"/>
  <c r="L20"/>
  <c r="I11"/>
  <c r="K20"/>
  <c r="J23" l="1"/>
  <c r="M24"/>
  <c r="M35"/>
  <c r="I34"/>
  <c r="L35"/>
  <c r="K35"/>
  <c r="K11"/>
  <c r="I10"/>
  <c r="L11"/>
  <c r="J20" l="1"/>
  <c r="M23"/>
  <c r="M34"/>
  <c r="I33"/>
  <c r="L34"/>
  <c r="K34"/>
  <c r="K10"/>
  <c r="L10"/>
  <c r="J11" l="1"/>
  <c r="M20"/>
  <c r="M33"/>
  <c r="K33"/>
  <c r="L33"/>
  <c r="J10" l="1"/>
  <c r="M10" s="1"/>
  <c r="M8" s="1"/>
  <c r="M11"/>
</calcChain>
</file>

<file path=xl/sharedStrings.xml><?xml version="1.0" encoding="utf-8"?>
<sst xmlns="http://schemas.openxmlformats.org/spreadsheetml/2006/main" count="180" uniqueCount="105">
  <si>
    <t>Наименование показателя</t>
  </si>
  <si>
    <t>Вед</t>
  </si>
  <si>
    <t>Рз</t>
  </si>
  <si>
    <t>ПР</t>
  </si>
  <si>
    <t>ЦСР</t>
  </si>
  <si>
    <t>ВР</t>
  </si>
  <si>
    <t>ЭКР</t>
  </si>
  <si>
    <t>План</t>
  </si>
  <si>
    <t>Поступило</t>
  </si>
  <si>
    <t>Перечислено</t>
  </si>
  <si>
    <t>отклонение</t>
  </si>
  <si>
    <t>% исп.</t>
  </si>
  <si>
    <t xml:space="preserve">остаток на конец </t>
  </si>
  <si>
    <t>1. СОБСТВЕННЫЕ ДОХОДЫ:</t>
  </si>
  <si>
    <t>000 1 00 00000 00 0000 000</t>
  </si>
  <si>
    <t xml:space="preserve">Налог на доходы физ.лиц </t>
  </si>
  <si>
    <t>000 1 01 02000 01 0000 110</t>
  </si>
  <si>
    <t>Единый сельскохозяйственный налог</t>
  </si>
  <si>
    <t>000 1 05 03000 01 0000 110</t>
  </si>
  <si>
    <t xml:space="preserve">Налог на имущество физ.лиц </t>
  </si>
  <si>
    <t>000 1 06 01030 10 0000 110</t>
  </si>
  <si>
    <t>Земельный налог</t>
  </si>
  <si>
    <t>000 1 06 06000 10 0000 110</t>
  </si>
  <si>
    <t xml:space="preserve">2. БЕЗВОЗМ. ПОСТУПЛЕНИЯ: </t>
  </si>
  <si>
    <t>000 2 00 00000 00 0000 000</t>
  </si>
  <si>
    <r>
      <rPr>
        <b/>
        <sz val="9"/>
        <rFont val="Times New Roman"/>
        <family val="1"/>
        <charset val="204"/>
      </rPr>
      <t>Дотация</t>
    </r>
    <r>
      <rPr>
        <sz val="9"/>
        <rFont val="Times New Roman"/>
        <family val="1"/>
        <charset val="204"/>
      </rPr>
      <t xml:space="preserve"> на выр. уровня бюдж. обесп.</t>
    </r>
  </si>
  <si>
    <t>000 2 02 15001 10 0000 150</t>
  </si>
  <si>
    <r>
      <rPr>
        <b/>
        <sz val="9"/>
        <rFont val="Times New Roman"/>
        <family val="1"/>
        <charset val="204"/>
      </rPr>
      <t>Субвенция</t>
    </r>
    <r>
      <rPr>
        <sz val="9"/>
        <rFont val="Times New Roman"/>
        <family val="1"/>
        <charset val="204"/>
      </rPr>
      <t xml:space="preserve"> из райбюджета:</t>
    </r>
  </si>
  <si>
    <t>000 2 02 30000 00 0000 150</t>
  </si>
  <si>
    <t>000 2 02 35118 10 0000 150</t>
  </si>
  <si>
    <t>ОСТАТОК НА НАЧАЛО:</t>
  </si>
  <si>
    <t xml:space="preserve"> - дотации (переход.ост)</t>
  </si>
  <si>
    <t xml:space="preserve"> - собств.доходов (переход.ост)</t>
  </si>
  <si>
    <t>1. ГОСУПРАВЛЕНИЕ:</t>
  </si>
  <si>
    <t>001</t>
  </si>
  <si>
    <t>0000000000</t>
  </si>
  <si>
    <t>Содержание аппарата</t>
  </si>
  <si>
    <t>Заработная плата</t>
  </si>
  <si>
    <t>Начисления на зарплату</t>
  </si>
  <si>
    <t>Оплата потребления электроэнергии</t>
  </si>
  <si>
    <t>Прочие работы и услуги</t>
  </si>
  <si>
    <t>Оплата ГСМ</t>
  </si>
  <si>
    <t>Прочие расходные материалы</t>
  </si>
  <si>
    <t>Другие вопросы в обл. нац.эконом.</t>
  </si>
  <si>
    <t>Разграничение земель</t>
  </si>
  <si>
    <t>05</t>
  </si>
  <si>
    <t>02</t>
  </si>
  <si>
    <t>9990005000</t>
  </si>
  <si>
    <t>244</t>
  </si>
  <si>
    <t>Благоустройство</t>
  </si>
  <si>
    <t>03</t>
  </si>
  <si>
    <t>9996000200</t>
  </si>
  <si>
    <t>Прочие мероприятия по благоустройству поселений</t>
  </si>
  <si>
    <t>9996000500</t>
  </si>
  <si>
    <t>Провед.меропр.для детей и молодежи</t>
  </si>
  <si>
    <t>Дворцы и дома культуры</t>
  </si>
  <si>
    <t>Начисления на заработную плату</t>
  </si>
  <si>
    <t xml:space="preserve">Физическая культура и спорт </t>
  </si>
  <si>
    <t>РАСХОДЫ ЗА СЧЕТ ОСТАТКА ВСЕГО:</t>
  </si>
  <si>
    <t>1.  РАСХОДЫ ЗА СЧЕТ ПЕРЕХОДЯЩЕГО ОСТАТКА ВСЕГО:</t>
  </si>
  <si>
    <t>Функц-е местных администраций</t>
  </si>
  <si>
    <t>Налог на имущество организаций</t>
  </si>
  <si>
    <t>2. НАЦИОНАЛЬНАЯ ОБОРОНА:</t>
  </si>
  <si>
    <t>3. НАЦИОНАЛЬНАЯ ЭКОНОМ.:</t>
  </si>
  <si>
    <t>Молодежная политика и озд.детей</t>
  </si>
  <si>
    <t>Мероприятия по физре и спорту</t>
  </si>
  <si>
    <t>4. ЖКХ:</t>
  </si>
  <si>
    <t>5. ОБРАЗОВАНИЕ:</t>
  </si>
  <si>
    <t>6.КУЛЬТУРА, КИНЕМ-Я И СМИ:</t>
  </si>
  <si>
    <t>Строительство и содержание дорог</t>
  </si>
  <si>
    <t>Дорожное хозяйство</t>
  </si>
  <si>
    <t>Приложение №1</t>
  </si>
  <si>
    <t xml:space="preserve">к Решению с/собрания депутатов </t>
  </si>
  <si>
    <t>Функц-е высшего должн. лица</t>
  </si>
  <si>
    <t>Оплата труда</t>
  </si>
  <si>
    <r>
      <rPr>
        <b/>
        <sz val="9"/>
        <rFont val="Times New Roman"/>
        <family val="1"/>
        <charset val="204"/>
      </rPr>
      <t>Иные</t>
    </r>
    <r>
      <rPr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>межбюджетные трансферты</t>
    </r>
    <r>
      <rPr>
        <sz val="9"/>
        <rFont val="Times New Roman"/>
        <family val="1"/>
        <charset val="204"/>
      </rPr>
      <t xml:space="preserve"> из райбюджета:</t>
    </r>
  </si>
  <si>
    <r>
      <rPr>
        <b/>
        <sz val="9"/>
        <rFont val="Times New Roman"/>
        <family val="1"/>
        <charset val="204"/>
      </rPr>
      <t>Иная дотация</t>
    </r>
    <r>
      <rPr>
        <sz val="9"/>
        <rFont val="Times New Roman"/>
        <family val="1"/>
        <charset val="204"/>
      </rPr>
      <t xml:space="preserve"> на част.комп. повыш. опл.труда раб., опред. Указ. Презид.</t>
    </r>
  </si>
  <si>
    <t>000 2 02 15009 10 0000 150</t>
  </si>
  <si>
    <t>000 2 02 40000 00 0000 150</t>
  </si>
  <si>
    <t>000 2 02 40014 10 0000 150</t>
  </si>
  <si>
    <t xml:space="preserve"> -на вып.перед.полномочий -водоснабжение и вывоз муссора</t>
  </si>
  <si>
    <t>Коммунальные услуги</t>
  </si>
  <si>
    <t>7. ФИЗКУЛЬТУРА И СПОРТ:</t>
  </si>
  <si>
    <t xml:space="preserve"> -на вып.перед.полномочий по дор.фонду - ПКРТИ</t>
  </si>
  <si>
    <t>Транспортный налог</t>
  </si>
  <si>
    <t>Комплексная схема трансп. инфостр.</t>
  </si>
  <si>
    <t>ост.</t>
  </si>
  <si>
    <t>ДОХОДЫ  ИТОГО (2023г.+остаток на начало):</t>
  </si>
  <si>
    <t>ДОХОДЫ 2023г.:</t>
  </si>
  <si>
    <t>Прочие неналоговые доходы</t>
  </si>
  <si>
    <t>000 1 17 05050 10 0000 180</t>
  </si>
  <si>
    <t>Невыясн. поступления зач. в б.пос.</t>
  </si>
  <si>
    <t>000 1 17 01050 10 0000 180</t>
  </si>
  <si>
    <t>Перечисления из бюдж.с/поселений для осущ-я возврата излишне уплач-х нал.</t>
  </si>
  <si>
    <t>000 2 08 05000 10 0000 150</t>
  </si>
  <si>
    <r>
      <t xml:space="preserve"> -на осущ-е первичного воинского учета  </t>
    </r>
    <r>
      <rPr>
        <i/>
        <sz val="8.5"/>
        <color indexed="10"/>
        <rFont val="Times New Roman"/>
        <family val="1"/>
        <charset val="204"/>
      </rPr>
      <t>(23-51180-00000-00000)</t>
    </r>
  </si>
  <si>
    <t>РАСХОДЫ  ИТОГО (2023г.+расходы за счет остатка):</t>
  </si>
  <si>
    <t>РАСХОДЫ 2023 года:</t>
  </si>
  <si>
    <t>Приобретение основных средств</t>
  </si>
  <si>
    <r>
      <t xml:space="preserve">Осущ-е перв. воинского учета                 </t>
    </r>
    <r>
      <rPr>
        <b/>
        <sz val="7"/>
        <color indexed="10"/>
        <rFont val="Times New Roman"/>
        <family val="1"/>
        <charset val="204"/>
      </rPr>
      <t>(23-51180-00000-00000)</t>
    </r>
  </si>
  <si>
    <t>Кадастровые работы</t>
  </si>
  <si>
    <t>Водосн., вывоз мусора, очистка тер.</t>
  </si>
  <si>
    <t>"Об исполнении бюджета за 2023г."</t>
  </si>
  <si>
    <t>ОТЧЕТ ОБ ИСПОЛНЕНИИ БЮДЖЕТА  МО "СЕЛЬСОВЕТ АРАКАНСКИЙ" за 2023год</t>
  </si>
  <si>
    <t xml:space="preserve">     № 01    от  11   марта  2024г.</t>
  </si>
</sst>
</file>

<file path=xl/styles.xml><?xml version="1.0" encoding="utf-8"?>
<styleSheet xmlns="http://schemas.openxmlformats.org/spreadsheetml/2006/main">
  <numFmts count="11">
    <numFmt numFmtId="164" formatCode="0.0%"/>
    <numFmt numFmtId="165" formatCode="#,##0.0"/>
    <numFmt numFmtId="166" formatCode="#,##0;[Red]\-#,##0;0"/>
    <numFmt numFmtId="167" formatCode="#,##0.0;[Red]\-#,##0.0;0.0"/>
    <numFmt numFmtId="168" formatCode="#,##0.00;[Red]\-#,##0.00;0.00"/>
    <numFmt numFmtId="169" formatCode="00"/>
    <numFmt numFmtId="170" formatCode="000"/>
    <numFmt numFmtId="171" formatCode="0000"/>
    <numFmt numFmtId="172" formatCode="0000000"/>
    <numFmt numFmtId="173" formatCode="_(* #,##0.00_);_(* \(#,##0.00\);_(* &quot;-&quot;??_);_(@_)"/>
    <numFmt numFmtId="174" formatCode="#,##0.00_р_.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u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i/>
      <sz val="8.5"/>
      <name val="Times New Roman"/>
      <family val="1"/>
      <charset val="204"/>
    </font>
    <font>
      <i/>
      <sz val="8.5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color indexed="10"/>
      <name val="Times New Roman"/>
      <family val="1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color rgb="FF0070C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86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348">
    <xf numFmtId="0" fontId="0" fillId="0" borderId="0" xfId="0"/>
    <xf numFmtId="0" fontId="2" fillId="0" borderId="0" xfId="1" applyFont="1"/>
    <xf numFmtId="0" fontId="2" fillId="0" borderId="0" xfId="3" applyFont="1"/>
    <xf numFmtId="3" fontId="5" fillId="0" borderId="5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5" xfId="3" applyNumberFormat="1" applyFont="1" applyBorder="1"/>
    <xf numFmtId="9" fontId="5" fillId="0" borderId="5" xfId="5" applyNumberFormat="1" applyFont="1" applyFill="1" applyBorder="1" applyAlignment="1" applyProtection="1"/>
    <xf numFmtId="3" fontId="6" fillId="0" borderId="5" xfId="1" applyNumberFormat="1" applyFont="1" applyFill="1" applyBorder="1" applyAlignment="1">
      <alignment horizontal="center"/>
    </xf>
    <xf numFmtId="4" fontId="6" fillId="0" borderId="5" xfId="1" applyNumberFormat="1" applyFont="1" applyFill="1" applyBorder="1" applyAlignment="1">
      <alignment horizontal="center"/>
    </xf>
    <xf numFmtId="4" fontId="6" fillId="0" borderId="5" xfId="3" applyNumberFormat="1" applyFont="1" applyBorder="1"/>
    <xf numFmtId="9" fontId="6" fillId="0" borderId="5" xfId="5" applyNumberFormat="1" applyFont="1" applyFill="1" applyBorder="1" applyAlignment="1" applyProtection="1"/>
    <xf numFmtId="0" fontId="6" fillId="0" borderId="6" xfId="1" applyFont="1" applyFill="1" applyBorder="1" applyAlignment="1">
      <alignment horizontal="left" wrapText="1"/>
    </xf>
    <xf numFmtId="3" fontId="6" fillId="0" borderId="5" xfId="1" applyNumberFormat="1" applyFont="1" applyBorder="1" applyAlignment="1">
      <alignment horizontal="center"/>
    </xf>
    <xf numFmtId="4" fontId="6" fillId="0" borderId="5" xfId="1" applyNumberFormat="1" applyFont="1" applyBorder="1" applyAlignment="1">
      <alignment horizontal="center"/>
    </xf>
    <xf numFmtId="3" fontId="6" fillId="0" borderId="5" xfId="3" applyNumberFormat="1" applyFont="1" applyBorder="1"/>
    <xf numFmtId="3" fontId="5" fillId="0" borderId="5" xfId="3" applyNumberFormat="1" applyFont="1" applyBorder="1"/>
    <xf numFmtId="0" fontId="6" fillId="0" borderId="8" xfId="1" applyFont="1" applyFill="1" applyBorder="1" applyAlignment="1">
      <alignment wrapText="1"/>
    </xf>
    <xf numFmtId="167" fontId="4" fillId="0" borderId="4" xfId="6" applyNumberFormat="1" applyFont="1" applyFill="1" applyBorder="1" applyAlignment="1" applyProtection="1">
      <alignment horizontal="center"/>
      <protection hidden="1"/>
    </xf>
    <xf numFmtId="9" fontId="4" fillId="0" borderId="4" xfId="5" applyFont="1" applyFill="1" applyBorder="1" applyAlignment="1" applyProtection="1"/>
    <xf numFmtId="168" fontId="5" fillId="2" borderId="5" xfId="6" applyNumberFormat="1" applyFont="1" applyFill="1" applyBorder="1" applyAlignment="1" applyProtection="1">
      <alignment horizontal="center"/>
      <protection hidden="1"/>
    </xf>
    <xf numFmtId="9" fontId="5" fillId="2" borderId="5" xfId="5" applyFont="1" applyFill="1" applyBorder="1" applyAlignment="1" applyProtection="1"/>
    <xf numFmtId="168" fontId="4" fillId="0" borderId="5" xfId="6" applyNumberFormat="1" applyFont="1" applyFill="1" applyBorder="1" applyAlignment="1" applyProtection="1">
      <alignment horizontal="center"/>
      <protection hidden="1"/>
    </xf>
    <xf numFmtId="166" fontId="4" fillId="0" borderId="5" xfId="6" applyNumberFormat="1" applyFont="1" applyFill="1" applyBorder="1" applyAlignment="1" applyProtection="1">
      <alignment horizontal="center"/>
      <protection hidden="1"/>
    </xf>
    <xf numFmtId="3" fontId="5" fillId="2" borderId="3" xfId="3" applyNumberFormat="1" applyFont="1" applyFill="1" applyBorder="1"/>
    <xf numFmtId="9" fontId="5" fillId="2" borderId="3" xfId="5" applyNumberFormat="1" applyFont="1" applyFill="1" applyBorder="1" applyAlignment="1" applyProtection="1"/>
    <xf numFmtId="0" fontId="6" fillId="0" borderId="0" xfId="3" applyFont="1"/>
    <xf numFmtId="166" fontId="5" fillId="2" borderId="10" xfId="4" applyNumberFormat="1" applyFont="1" applyFill="1" applyBorder="1" applyAlignment="1" applyProtection="1">
      <alignment horizontal="right"/>
      <protection hidden="1"/>
    </xf>
    <xf numFmtId="3" fontId="5" fillId="2" borderId="10" xfId="3" applyNumberFormat="1" applyFont="1" applyFill="1" applyBorder="1"/>
    <xf numFmtId="9" fontId="5" fillId="2" borderId="10" xfId="5" applyNumberFormat="1" applyFont="1" applyFill="1" applyBorder="1" applyAlignment="1" applyProtection="1"/>
    <xf numFmtId="49" fontId="5" fillId="2" borderId="2" xfId="1" applyNumberFormat="1" applyFont="1" applyFill="1" applyBorder="1" applyAlignment="1">
      <alignment horizontal="center"/>
    </xf>
    <xf numFmtId="169" fontId="5" fillId="2" borderId="2" xfId="4" applyNumberFormat="1" applyFont="1" applyFill="1" applyBorder="1" applyAlignment="1" applyProtection="1">
      <alignment horizontal="center"/>
      <protection hidden="1"/>
    </xf>
    <xf numFmtId="49" fontId="5" fillId="2" borderId="2" xfId="4" applyNumberFormat="1" applyFont="1" applyFill="1" applyBorder="1" applyAlignment="1" applyProtection="1">
      <alignment horizontal="center"/>
      <protection hidden="1"/>
    </xf>
    <xf numFmtId="170" fontId="5" fillId="2" borderId="2" xfId="4" applyNumberFormat="1" applyFont="1" applyFill="1" applyBorder="1" applyAlignment="1" applyProtection="1">
      <alignment horizontal="center"/>
      <protection hidden="1"/>
    </xf>
    <xf numFmtId="49" fontId="5" fillId="2" borderId="10" xfId="4" applyNumberFormat="1" applyFont="1" applyFill="1" applyBorder="1" applyAlignment="1" applyProtection="1">
      <alignment horizontal="center"/>
      <protection hidden="1"/>
    </xf>
    <xf numFmtId="49" fontId="5" fillId="0" borderId="4" xfId="4" applyNumberFormat="1" applyFont="1" applyFill="1" applyBorder="1" applyAlignment="1" applyProtection="1">
      <alignment horizontal="center"/>
      <protection hidden="1"/>
    </xf>
    <xf numFmtId="169" fontId="5" fillId="0" borderId="4" xfId="7" applyNumberFormat="1" applyFont="1" applyFill="1" applyBorder="1" applyAlignment="1" applyProtection="1">
      <alignment horizontal="center"/>
      <protection hidden="1"/>
    </xf>
    <xf numFmtId="49" fontId="5" fillId="0" borderId="4" xfId="7" applyNumberFormat="1" applyFont="1" applyFill="1" applyBorder="1" applyAlignment="1" applyProtection="1">
      <alignment horizontal="center"/>
      <protection hidden="1"/>
    </xf>
    <xf numFmtId="170" fontId="5" fillId="0" borderId="4" xfId="7" applyNumberFormat="1" applyFont="1" applyFill="1" applyBorder="1" applyAlignment="1" applyProtection="1">
      <alignment horizontal="center"/>
      <protection hidden="1"/>
    </xf>
    <xf numFmtId="166" fontId="5" fillId="0" borderId="4" xfId="4" applyNumberFormat="1" applyFont="1" applyFill="1" applyBorder="1" applyAlignment="1" applyProtection="1">
      <alignment horizontal="right"/>
      <protection hidden="1"/>
    </xf>
    <xf numFmtId="3" fontId="5" fillId="0" borderId="4" xfId="3" applyNumberFormat="1" applyFont="1" applyBorder="1"/>
    <xf numFmtId="9" fontId="5" fillId="0" borderId="4" xfId="5" applyNumberFormat="1" applyFont="1" applyFill="1" applyBorder="1" applyAlignment="1" applyProtection="1"/>
    <xf numFmtId="49" fontId="6" fillId="0" borderId="5" xfId="4" applyNumberFormat="1" applyFont="1" applyFill="1" applyBorder="1" applyAlignment="1" applyProtection="1">
      <alignment horizontal="center"/>
      <protection hidden="1"/>
    </xf>
    <xf numFmtId="169" fontId="6" fillId="0" borderId="5" xfId="4" applyNumberFormat="1" applyFont="1" applyFill="1" applyBorder="1" applyAlignment="1" applyProtection="1">
      <alignment horizontal="center"/>
      <protection hidden="1"/>
    </xf>
    <xf numFmtId="172" fontId="6" fillId="0" borderId="5" xfId="4" applyNumberFormat="1" applyFont="1" applyFill="1" applyBorder="1" applyAlignment="1" applyProtection="1">
      <alignment horizontal="center"/>
      <protection hidden="1"/>
    </xf>
    <xf numFmtId="170" fontId="6" fillId="0" borderId="5" xfId="4" applyNumberFormat="1" applyFont="1" applyFill="1" applyBorder="1" applyAlignment="1" applyProtection="1">
      <alignment horizontal="center"/>
      <protection hidden="1"/>
    </xf>
    <xf numFmtId="49" fontId="4" fillId="0" borderId="5" xfId="4" applyNumberFormat="1" applyFont="1" applyFill="1" applyBorder="1" applyAlignment="1" applyProtection="1">
      <alignment horizontal="center"/>
      <protection hidden="1"/>
    </xf>
    <xf numFmtId="169" fontId="4" fillId="0" borderId="5" xfId="4" applyNumberFormat="1" applyFont="1" applyFill="1" applyBorder="1" applyAlignment="1" applyProtection="1">
      <alignment horizontal="center"/>
      <protection hidden="1"/>
    </xf>
    <xf numFmtId="172" fontId="4" fillId="0" borderId="5" xfId="4" applyNumberFormat="1" applyFont="1" applyFill="1" applyBorder="1" applyAlignment="1" applyProtection="1">
      <alignment horizontal="center"/>
      <protection hidden="1"/>
    </xf>
    <xf numFmtId="170" fontId="4" fillId="0" borderId="5" xfId="4" applyNumberFormat="1" applyFont="1" applyFill="1" applyBorder="1" applyAlignment="1" applyProtection="1">
      <alignment horizontal="center"/>
      <protection hidden="1"/>
    </xf>
    <xf numFmtId="166" fontId="4" fillId="0" borderId="5" xfId="3" applyNumberFormat="1" applyFont="1" applyBorder="1" applyAlignment="1"/>
    <xf numFmtId="3" fontId="4" fillId="0" borderId="5" xfId="3" applyNumberFormat="1" applyFont="1" applyBorder="1"/>
    <xf numFmtId="9" fontId="4" fillId="0" borderId="5" xfId="5" applyNumberFormat="1" applyFont="1" applyFill="1" applyBorder="1" applyAlignment="1" applyProtection="1"/>
    <xf numFmtId="0" fontId="4" fillId="0" borderId="5" xfId="3" applyFont="1" applyBorder="1" applyAlignment="1">
      <alignment horizontal="center"/>
    </xf>
    <xf numFmtId="49" fontId="4" fillId="0" borderId="11" xfId="4" applyNumberFormat="1" applyFont="1" applyFill="1" applyBorder="1" applyAlignment="1" applyProtection="1">
      <alignment horizontal="center"/>
      <protection hidden="1"/>
    </xf>
    <xf numFmtId="169" fontId="4" fillId="0" borderId="11" xfId="4" applyNumberFormat="1" applyFont="1" applyFill="1" applyBorder="1" applyAlignment="1" applyProtection="1">
      <alignment horizontal="center"/>
      <protection hidden="1"/>
    </xf>
    <xf numFmtId="172" fontId="4" fillId="0" borderId="11" xfId="4" applyNumberFormat="1" applyFont="1" applyFill="1" applyBorder="1" applyAlignment="1" applyProtection="1">
      <alignment horizontal="center"/>
      <protection hidden="1"/>
    </xf>
    <xf numFmtId="170" fontId="4" fillId="0" borderId="11" xfId="4" applyNumberFormat="1" applyFont="1" applyFill="1" applyBorder="1" applyAlignment="1" applyProtection="1">
      <alignment horizontal="center"/>
      <protection hidden="1"/>
    </xf>
    <xf numFmtId="3" fontId="4" fillId="0" borderId="11" xfId="3" applyNumberFormat="1" applyFont="1" applyBorder="1"/>
    <xf numFmtId="9" fontId="4" fillId="0" borderId="11" xfId="5" applyNumberFormat="1" applyFont="1" applyFill="1" applyBorder="1" applyAlignment="1" applyProtection="1"/>
    <xf numFmtId="49" fontId="5" fillId="2" borderId="10" xfId="1" applyNumberFormat="1" applyFont="1" applyFill="1" applyBorder="1" applyAlignment="1">
      <alignment horizontal="center"/>
    </xf>
    <xf numFmtId="169" fontId="5" fillId="2" borderId="10" xfId="4" applyNumberFormat="1" applyFont="1" applyFill="1" applyBorder="1" applyAlignment="1" applyProtection="1">
      <alignment horizontal="center"/>
      <protection hidden="1"/>
    </xf>
    <xf numFmtId="170" fontId="5" fillId="2" borderId="10" xfId="4" applyNumberFormat="1" applyFont="1" applyFill="1" applyBorder="1" applyAlignment="1" applyProtection="1">
      <alignment horizontal="center"/>
      <protection hidden="1"/>
    </xf>
    <xf numFmtId="169" fontId="5" fillId="0" borderId="4" xfId="4" applyNumberFormat="1" applyFont="1" applyFill="1" applyBorder="1" applyAlignment="1" applyProtection="1">
      <alignment horizontal="center"/>
      <protection hidden="1"/>
    </xf>
    <xf numFmtId="172" fontId="5" fillId="0" borderId="4" xfId="4" applyNumberFormat="1" applyFont="1" applyFill="1" applyBorder="1" applyAlignment="1" applyProtection="1">
      <alignment horizontal="center"/>
      <protection hidden="1"/>
    </xf>
    <xf numFmtId="170" fontId="5" fillId="0" borderId="4" xfId="4" applyNumberFormat="1" applyFont="1" applyFill="1" applyBorder="1" applyAlignment="1" applyProtection="1">
      <alignment horizontal="center"/>
      <protection hidden="1"/>
    </xf>
    <xf numFmtId="0" fontId="5" fillId="0" borderId="4" xfId="3" applyFont="1" applyBorder="1" applyAlignment="1">
      <alignment horizontal="center"/>
    </xf>
    <xf numFmtId="166" fontId="5" fillId="0" borderId="4" xfId="3" applyNumberFormat="1" applyFont="1" applyBorder="1" applyAlignment="1"/>
    <xf numFmtId="0" fontId="4" fillId="0" borderId="5" xfId="2" applyFont="1" applyBorder="1" applyAlignment="1">
      <alignment horizontal="center"/>
    </xf>
    <xf numFmtId="166" fontId="4" fillId="0" borderId="5" xfId="4" applyNumberFormat="1" applyFont="1" applyFill="1" applyBorder="1"/>
    <xf numFmtId="166" fontId="4" fillId="0" borderId="12" xfId="3" applyNumberFormat="1" applyFont="1" applyFill="1" applyBorder="1"/>
    <xf numFmtId="3" fontId="4" fillId="0" borderId="12" xfId="3" applyNumberFormat="1" applyFont="1" applyBorder="1"/>
    <xf numFmtId="9" fontId="4" fillId="0" borderId="12" xfId="5" applyNumberFormat="1" applyFont="1" applyFill="1" applyBorder="1" applyAlignment="1" applyProtection="1"/>
    <xf numFmtId="0" fontId="14" fillId="0" borderId="0" xfId="3" applyFont="1"/>
    <xf numFmtId="49" fontId="4" fillId="3" borderId="9" xfId="4" applyNumberFormat="1" applyFont="1" applyFill="1" applyBorder="1" applyAlignment="1" applyProtection="1">
      <alignment horizontal="center"/>
      <protection hidden="1"/>
    </xf>
    <xf numFmtId="169" fontId="4" fillId="3" borderId="9" xfId="4" applyNumberFormat="1" applyFont="1" applyFill="1" applyBorder="1" applyAlignment="1" applyProtection="1">
      <alignment horizontal="center"/>
      <protection hidden="1"/>
    </xf>
    <xf numFmtId="172" fontId="4" fillId="0" borderId="9" xfId="4" applyNumberFormat="1" applyFont="1" applyFill="1" applyBorder="1" applyAlignment="1" applyProtection="1">
      <alignment horizontal="center"/>
      <protection hidden="1"/>
    </xf>
    <xf numFmtId="170" fontId="4" fillId="3" borderId="9" xfId="4" applyNumberFormat="1" applyFont="1" applyFill="1" applyBorder="1" applyAlignment="1" applyProtection="1">
      <alignment horizontal="center"/>
      <protection hidden="1"/>
    </xf>
    <xf numFmtId="166" fontId="4" fillId="0" borderId="9" xfId="3" applyNumberFormat="1" applyFont="1" applyFill="1" applyBorder="1"/>
    <xf numFmtId="3" fontId="4" fillId="0" borderId="9" xfId="3" applyNumberFormat="1" applyFont="1" applyBorder="1"/>
    <xf numFmtId="9" fontId="4" fillId="0" borderId="9" xfId="5" applyNumberFormat="1" applyFont="1" applyFill="1" applyBorder="1" applyAlignment="1" applyProtection="1"/>
    <xf numFmtId="3" fontId="5" fillId="0" borderId="4" xfId="4" applyNumberFormat="1" applyFont="1" applyFill="1" applyBorder="1" applyAlignment="1" applyProtection="1">
      <alignment horizontal="right"/>
      <protection hidden="1"/>
    </xf>
    <xf numFmtId="3" fontId="6" fillId="0" borderId="4" xfId="3" applyNumberFormat="1" applyFont="1" applyBorder="1"/>
    <xf numFmtId="9" fontId="6" fillId="0" borderId="4" xfId="5" applyNumberFormat="1" applyFont="1" applyFill="1" applyBorder="1" applyAlignment="1" applyProtection="1"/>
    <xf numFmtId="49" fontId="4" fillId="0" borderId="13" xfId="4" applyNumberFormat="1" applyFont="1" applyFill="1" applyBorder="1" applyAlignment="1" applyProtection="1">
      <alignment horizontal="center"/>
      <protection hidden="1"/>
    </xf>
    <xf numFmtId="169" fontId="4" fillId="0" borderId="13" xfId="4" applyNumberFormat="1" applyFont="1" applyFill="1" applyBorder="1" applyAlignment="1" applyProtection="1">
      <alignment horizontal="center"/>
      <protection hidden="1"/>
    </xf>
    <xf numFmtId="172" fontId="4" fillId="0" borderId="13" xfId="4" applyNumberFormat="1" applyFont="1" applyFill="1" applyBorder="1" applyAlignment="1" applyProtection="1">
      <alignment horizontal="center"/>
      <protection hidden="1"/>
    </xf>
    <xf numFmtId="170" fontId="4" fillId="0" borderId="13" xfId="4" applyNumberFormat="1" applyFont="1" applyFill="1" applyBorder="1" applyAlignment="1" applyProtection="1">
      <alignment horizontal="center"/>
      <protection hidden="1"/>
    </xf>
    <xf numFmtId="3" fontId="4" fillId="0" borderId="13" xfId="4" applyNumberFormat="1" applyFont="1" applyFill="1" applyBorder="1" applyAlignment="1" applyProtection="1">
      <alignment horizontal="right"/>
      <protection hidden="1"/>
    </xf>
    <xf numFmtId="3" fontId="4" fillId="0" borderId="13" xfId="3" applyNumberFormat="1" applyFont="1" applyBorder="1"/>
    <xf numFmtId="9" fontId="4" fillId="0" borderId="13" xfId="5" applyNumberFormat="1" applyFont="1" applyFill="1" applyBorder="1" applyAlignment="1" applyProtection="1"/>
    <xf numFmtId="49" fontId="5" fillId="2" borderId="2" xfId="4" applyNumberFormat="1" applyFont="1" applyFill="1" applyBorder="1" applyAlignment="1" applyProtection="1">
      <alignment horizontal="center" wrapText="1"/>
      <protection hidden="1"/>
    </xf>
    <xf numFmtId="9" fontId="5" fillId="2" borderId="2" xfId="5" applyNumberFormat="1" applyFont="1" applyFill="1" applyBorder="1" applyAlignment="1" applyProtection="1"/>
    <xf numFmtId="49" fontId="4" fillId="0" borderId="5" xfId="2" applyNumberFormat="1" applyFont="1" applyBorder="1" applyAlignment="1">
      <alignment horizontal="center"/>
    </xf>
    <xf numFmtId="49" fontId="4" fillId="0" borderId="12" xfId="4" applyNumberFormat="1" applyFont="1" applyFill="1" applyBorder="1" applyAlignment="1" applyProtection="1">
      <alignment horizontal="center"/>
      <protection hidden="1"/>
    </xf>
    <xf numFmtId="169" fontId="4" fillId="0" borderId="12" xfId="4" applyNumberFormat="1" applyFont="1" applyFill="1" applyBorder="1" applyAlignment="1" applyProtection="1">
      <alignment horizontal="center"/>
      <protection hidden="1"/>
    </xf>
    <xf numFmtId="172" fontId="4" fillId="0" borderId="12" xfId="4" applyNumberFormat="1" applyFont="1" applyFill="1" applyBorder="1" applyAlignment="1" applyProtection="1">
      <alignment horizontal="center"/>
      <protection hidden="1"/>
    </xf>
    <xf numFmtId="170" fontId="4" fillId="0" borderId="12" xfId="4" applyNumberFormat="1" applyFont="1" applyFill="1" applyBorder="1" applyAlignment="1" applyProtection="1">
      <alignment horizontal="center"/>
      <protection hidden="1"/>
    </xf>
    <xf numFmtId="169" fontId="5" fillId="0" borderId="5" xfId="4" applyNumberFormat="1" applyFont="1" applyFill="1" applyBorder="1" applyAlignment="1" applyProtection="1">
      <alignment horizontal="center"/>
      <protection hidden="1"/>
    </xf>
    <xf numFmtId="170" fontId="5" fillId="0" borderId="5" xfId="4" applyNumberFormat="1" applyFont="1" applyFill="1" applyBorder="1" applyAlignment="1" applyProtection="1">
      <alignment horizontal="center"/>
      <protection hidden="1"/>
    </xf>
    <xf numFmtId="49" fontId="4" fillId="0" borderId="5" xfId="1" applyNumberFormat="1" applyFont="1" applyFill="1" applyBorder="1" applyAlignment="1">
      <alignment horizontal="center"/>
    </xf>
    <xf numFmtId="0" fontId="4" fillId="0" borderId="5" xfId="1" applyFont="1" applyBorder="1" applyAlignment="1">
      <alignment horizontal="center"/>
    </xf>
    <xf numFmtId="49" fontId="4" fillId="0" borderId="14" xfId="4" applyNumberFormat="1" applyFont="1" applyFill="1" applyBorder="1" applyAlignment="1" applyProtection="1">
      <alignment horizontal="center"/>
      <protection hidden="1"/>
    </xf>
    <xf numFmtId="169" fontId="4" fillId="0" borderId="14" xfId="4" applyNumberFormat="1" applyFont="1" applyFill="1" applyBorder="1" applyAlignment="1" applyProtection="1">
      <alignment horizontal="center"/>
      <protection hidden="1"/>
    </xf>
    <xf numFmtId="172" fontId="4" fillId="0" borderId="14" xfId="4" applyNumberFormat="1" applyFont="1" applyFill="1" applyBorder="1" applyAlignment="1" applyProtection="1">
      <alignment horizontal="center"/>
      <protection hidden="1"/>
    </xf>
    <xf numFmtId="170" fontId="4" fillId="0" borderId="14" xfId="4" applyNumberFormat="1" applyFont="1" applyFill="1" applyBorder="1" applyAlignment="1" applyProtection="1">
      <alignment horizontal="center"/>
      <protection hidden="1"/>
    </xf>
    <xf numFmtId="4" fontId="5" fillId="2" borderId="1" xfId="2" applyNumberFormat="1" applyFont="1" applyFill="1" applyBorder="1" applyAlignment="1">
      <alignment horizontal="center"/>
    </xf>
    <xf numFmtId="9" fontId="5" fillId="2" borderId="1" xfId="5" applyNumberFormat="1" applyFont="1" applyFill="1" applyBorder="1" applyAlignment="1" applyProtection="1"/>
    <xf numFmtId="0" fontId="4" fillId="0" borderId="0" xfId="2" applyFont="1" applyFill="1" applyBorder="1"/>
    <xf numFmtId="49" fontId="4" fillId="0" borderId="0" xfId="4" applyNumberFormat="1" applyFont="1" applyFill="1" applyBorder="1" applyAlignment="1" applyProtection="1">
      <alignment horizontal="center"/>
      <protection hidden="1"/>
    </xf>
    <xf numFmtId="169" fontId="4" fillId="0" borderId="0" xfId="4" applyNumberFormat="1" applyFont="1" applyFill="1" applyBorder="1" applyAlignment="1" applyProtection="1">
      <alignment horizontal="center"/>
      <protection hidden="1"/>
    </xf>
    <xf numFmtId="172" fontId="4" fillId="0" borderId="0" xfId="4" applyNumberFormat="1" applyFont="1" applyFill="1" applyBorder="1" applyAlignment="1" applyProtection="1">
      <alignment horizontal="center"/>
      <protection hidden="1"/>
    </xf>
    <xf numFmtId="170" fontId="4" fillId="0" borderId="0" xfId="4" applyNumberFormat="1" applyFont="1" applyFill="1" applyBorder="1" applyAlignment="1" applyProtection="1">
      <alignment horizontal="center"/>
      <protection hidden="1"/>
    </xf>
    <xf numFmtId="0" fontId="4" fillId="0" borderId="0" xfId="2" applyFont="1" applyFill="1" applyBorder="1" applyAlignment="1">
      <alignment horizontal="center"/>
    </xf>
    <xf numFmtId="1" fontId="4" fillId="0" borderId="0" xfId="2" applyNumberFormat="1" applyFont="1" applyFill="1" applyBorder="1" applyAlignment="1">
      <alignment horizontal="right"/>
    </xf>
    <xf numFmtId="4" fontId="4" fillId="0" borderId="0" xfId="3" applyNumberFormat="1" applyFont="1" applyFill="1" applyBorder="1"/>
    <xf numFmtId="168" fontId="5" fillId="2" borderId="2" xfId="6" applyNumberFormat="1" applyFont="1" applyFill="1" applyBorder="1" applyAlignment="1" applyProtection="1">
      <alignment horizontal="center"/>
      <protection hidden="1"/>
    </xf>
    <xf numFmtId="3" fontId="5" fillId="2" borderId="2" xfId="4" applyNumberFormat="1" applyFont="1" applyFill="1" applyBorder="1" applyAlignment="1" applyProtection="1">
      <alignment horizontal="right"/>
      <protection hidden="1"/>
    </xf>
    <xf numFmtId="4" fontId="5" fillId="2" borderId="2" xfId="4" applyNumberFormat="1" applyFont="1" applyFill="1" applyBorder="1" applyAlignment="1" applyProtection="1">
      <alignment horizontal="right"/>
      <protection hidden="1"/>
    </xf>
    <xf numFmtId="3" fontId="6" fillId="0" borderId="5" xfId="4" applyNumberFormat="1" applyFont="1" applyFill="1" applyBorder="1" applyAlignment="1" applyProtection="1">
      <alignment horizontal="right"/>
      <protection hidden="1"/>
    </xf>
    <xf numFmtId="3" fontId="4" fillId="0" borderId="5" xfId="3" applyNumberFormat="1" applyFont="1" applyBorder="1" applyAlignment="1"/>
    <xf numFmtId="49" fontId="4" fillId="0" borderId="9" xfId="4" applyNumberFormat="1" applyFont="1" applyFill="1" applyBorder="1" applyAlignment="1" applyProtection="1">
      <alignment horizontal="center"/>
      <protection hidden="1"/>
    </xf>
    <xf numFmtId="169" fontId="4" fillId="0" borderId="9" xfId="4" applyNumberFormat="1" applyFont="1" applyFill="1" applyBorder="1" applyAlignment="1" applyProtection="1">
      <alignment horizontal="center"/>
      <protection hidden="1"/>
    </xf>
    <xf numFmtId="170" fontId="4" fillId="0" borderId="9" xfId="4" applyNumberFormat="1" applyFont="1" applyFill="1" applyBorder="1" applyAlignment="1" applyProtection="1">
      <alignment horizontal="center"/>
      <protection hidden="1"/>
    </xf>
    <xf numFmtId="0" fontId="4" fillId="0" borderId="9" xfId="3" applyFont="1" applyBorder="1" applyAlignment="1">
      <alignment horizontal="center"/>
    </xf>
    <xf numFmtId="3" fontId="5" fillId="0" borderId="4" xfId="3" applyNumberFormat="1" applyFont="1" applyBorder="1" applyAlignment="1"/>
    <xf numFmtId="3" fontId="4" fillId="0" borderId="11" xfId="3" applyNumberFormat="1" applyFont="1" applyBorder="1" applyAlignment="1"/>
    <xf numFmtId="49" fontId="5" fillId="0" borderId="5" xfId="10" applyNumberFormat="1" applyFont="1" applyFill="1" applyBorder="1" applyAlignment="1" applyProtection="1">
      <alignment horizontal="center" wrapText="1"/>
      <protection hidden="1"/>
    </xf>
    <xf numFmtId="3" fontId="5" fillId="0" borderId="5" xfId="4" applyNumberFormat="1" applyFont="1" applyFill="1" applyBorder="1" applyAlignment="1" applyProtection="1">
      <alignment horizontal="right"/>
      <protection hidden="1"/>
    </xf>
    <xf numFmtId="3" fontId="4" fillId="0" borderId="5" xfId="4" applyNumberFormat="1" applyFont="1" applyFill="1" applyBorder="1" applyAlignment="1" applyProtection="1">
      <alignment horizontal="right"/>
      <protection hidden="1"/>
    </xf>
    <xf numFmtId="49" fontId="4" fillId="0" borderId="12" xfId="2" applyNumberFormat="1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3" fontId="4" fillId="0" borderId="12" xfId="4" applyNumberFormat="1" applyFont="1" applyFill="1" applyBorder="1" applyAlignment="1" applyProtection="1">
      <alignment horizontal="right"/>
      <protection hidden="1"/>
    </xf>
    <xf numFmtId="49" fontId="5" fillId="2" borderId="3" xfId="1" applyNumberFormat="1" applyFont="1" applyFill="1" applyBorder="1" applyAlignment="1">
      <alignment horizontal="center"/>
    </xf>
    <xf numFmtId="169" fontId="5" fillId="2" borderId="3" xfId="4" applyNumberFormat="1" applyFont="1" applyFill="1" applyBorder="1" applyAlignment="1" applyProtection="1">
      <alignment horizontal="center"/>
      <protection hidden="1"/>
    </xf>
    <xf numFmtId="49" fontId="5" fillId="2" borderId="3" xfId="4" applyNumberFormat="1" applyFont="1" applyFill="1" applyBorder="1" applyAlignment="1" applyProtection="1">
      <alignment horizontal="center"/>
      <protection hidden="1"/>
    </xf>
    <xf numFmtId="170" fontId="5" fillId="2" borderId="3" xfId="4" applyNumberFormat="1" applyFont="1" applyFill="1" applyBorder="1" applyAlignment="1" applyProtection="1">
      <alignment horizontal="center"/>
      <protection hidden="1"/>
    </xf>
    <xf numFmtId="3" fontId="5" fillId="2" borderId="3" xfId="4" applyNumberFormat="1" applyFont="1" applyFill="1" applyBorder="1" applyAlignment="1" applyProtection="1">
      <alignment horizontal="right"/>
      <protection hidden="1"/>
    </xf>
    <xf numFmtId="3" fontId="4" fillId="0" borderId="14" xfId="4" applyNumberFormat="1" applyFont="1" applyFill="1" applyBorder="1" applyAlignment="1" applyProtection="1">
      <alignment horizontal="right"/>
      <protection hidden="1"/>
    </xf>
    <xf numFmtId="3" fontId="4" fillId="0" borderId="14" xfId="3" applyNumberFormat="1" applyFont="1" applyBorder="1"/>
    <xf numFmtId="9" fontId="4" fillId="0" borderId="14" xfId="5" applyNumberFormat="1" applyFont="1" applyFill="1" applyBorder="1" applyAlignment="1" applyProtection="1"/>
    <xf numFmtId="3" fontId="6" fillId="0" borderId="0" xfId="3" applyNumberFormat="1" applyFont="1" applyBorder="1"/>
    <xf numFmtId="3" fontId="4" fillId="0" borderId="15" xfId="3" applyNumberFormat="1" applyFont="1" applyBorder="1"/>
    <xf numFmtId="0" fontId="4" fillId="3" borderId="9" xfId="2" applyFont="1" applyFill="1" applyBorder="1" applyAlignment="1">
      <alignment horizontal="center"/>
    </xf>
    <xf numFmtId="3" fontId="4" fillId="0" borderId="9" xfId="4" applyNumberFormat="1" applyFont="1" applyFill="1" applyBorder="1" applyAlignment="1" applyProtection="1">
      <alignment horizontal="right"/>
      <protection hidden="1"/>
    </xf>
    <xf numFmtId="10" fontId="6" fillId="0" borderId="0" xfId="5" applyNumberFormat="1" applyFont="1" applyFill="1" applyBorder="1" applyAlignment="1" applyProtection="1"/>
    <xf numFmtId="49" fontId="4" fillId="0" borderId="9" xfId="1" applyNumberFormat="1" applyFont="1" applyFill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8" fillId="0" borderId="0" xfId="1" applyFont="1"/>
    <xf numFmtId="0" fontId="12" fillId="0" borderId="0" xfId="1" applyFont="1"/>
    <xf numFmtId="0" fontId="11" fillId="0" borderId="0" xfId="1" applyFont="1"/>
    <xf numFmtId="166" fontId="5" fillId="2" borderId="29" xfId="3" applyNumberFormat="1" applyFont="1" applyFill="1" applyBorder="1" applyAlignment="1"/>
    <xf numFmtId="3" fontId="5" fillId="2" borderId="30" xfId="3" applyNumberFormat="1" applyFont="1" applyFill="1" applyBorder="1" applyAlignment="1"/>
    <xf numFmtId="3" fontId="5" fillId="2" borderId="18" xfId="3" applyNumberFormat="1" applyFont="1" applyFill="1" applyBorder="1"/>
    <xf numFmtId="9" fontId="5" fillId="2" borderId="18" xfId="5" applyNumberFormat="1" applyFont="1" applyFill="1" applyBorder="1" applyAlignment="1" applyProtection="1"/>
    <xf numFmtId="3" fontId="5" fillId="2" borderId="19" xfId="3" applyNumberFormat="1" applyFont="1" applyFill="1" applyBorder="1"/>
    <xf numFmtId="171" fontId="5" fillId="2" borderId="17" xfId="4" applyNumberFormat="1" applyFont="1" applyFill="1" applyBorder="1" applyAlignment="1" applyProtection="1">
      <alignment wrapText="1"/>
      <protection hidden="1"/>
    </xf>
    <xf numFmtId="49" fontId="5" fillId="2" borderId="18" xfId="1" applyNumberFormat="1" applyFont="1" applyFill="1" applyBorder="1" applyAlignment="1">
      <alignment horizontal="center"/>
    </xf>
    <xf numFmtId="169" fontId="5" fillId="2" borderId="18" xfId="4" applyNumberFormat="1" applyFont="1" applyFill="1" applyBorder="1" applyAlignment="1" applyProtection="1">
      <alignment horizontal="center"/>
      <protection hidden="1"/>
    </xf>
    <xf numFmtId="170" fontId="5" fillId="2" borderId="18" xfId="4" applyNumberFormat="1" applyFont="1" applyFill="1" applyBorder="1" applyAlignment="1" applyProtection="1">
      <alignment horizontal="center"/>
      <protection hidden="1"/>
    </xf>
    <xf numFmtId="3" fontId="5" fillId="4" borderId="18" xfId="4" applyNumberFormat="1" applyFont="1" applyFill="1" applyBorder="1" applyAlignment="1" applyProtection="1">
      <alignment horizontal="right"/>
      <protection hidden="1"/>
    </xf>
    <xf numFmtId="49" fontId="5" fillId="0" borderId="4" xfId="1" applyNumberFormat="1" applyFont="1" applyFill="1" applyBorder="1" applyAlignment="1">
      <alignment horizontal="center"/>
    </xf>
    <xf numFmtId="0" fontId="5" fillId="2" borderId="17" xfId="3" applyFont="1" applyFill="1" applyBorder="1"/>
    <xf numFmtId="4" fontId="5" fillId="0" borderId="16" xfId="2" applyNumberFormat="1" applyFont="1" applyFill="1" applyBorder="1" applyAlignment="1">
      <alignment horizontal="center"/>
    </xf>
    <xf numFmtId="9" fontId="5" fillId="0" borderId="16" xfId="5" applyNumberFormat="1" applyFont="1" applyFill="1" applyBorder="1" applyAlignment="1" applyProtection="1"/>
    <xf numFmtId="49" fontId="4" fillId="0" borderId="13" xfId="2" applyNumberFormat="1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49" fontId="5" fillId="0" borderId="4" xfId="4" applyNumberFormat="1" applyFont="1" applyFill="1" applyBorder="1" applyAlignment="1" applyProtection="1">
      <alignment horizontal="center" wrapText="1"/>
      <protection hidden="1"/>
    </xf>
    <xf numFmtId="0" fontId="4" fillId="0" borderId="32" xfId="8" applyFont="1" applyBorder="1" applyAlignment="1">
      <alignment wrapText="1"/>
    </xf>
    <xf numFmtId="49" fontId="4" fillId="0" borderId="33" xfId="9" applyNumberFormat="1" applyFont="1" applyFill="1" applyBorder="1" applyAlignment="1" applyProtection="1">
      <alignment horizontal="center" wrapText="1"/>
      <protection hidden="1"/>
    </xf>
    <xf numFmtId="169" fontId="4" fillId="0" borderId="33" xfId="9" applyNumberFormat="1" applyFont="1" applyFill="1" applyBorder="1" applyAlignment="1" applyProtection="1">
      <alignment horizontal="center"/>
      <protection hidden="1"/>
    </xf>
    <xf numFmtId="172" fontId="4" fillId="0" borderId="33" xfId="9" applyNumberFormat="1" applyFont="1" applyFill="1" applyBorder="1" applyAlignment="1" applyProtection="1">
      <alignment horizontal="center"/>
      <protection hidden="1"/>
    </xf>
    <xf numFmtId="170" fontId="4" fillId="0" borderId="33" xfId="9" applyNumberFormat="1" applyFont="1" applyFill="1" applyBorder="1" applyAlignment="1" applyProtection="1">
      <alignment horizontal="center"/>
      <protection hidden="1"/>
    </xf>
    <xf numFmtId="0" fontId="15" fillId="0" borderId="0" xfId="1" applyFont="1"/>
    <xf numFmtId="0" fontId="16" fillId="0" borderId="0" xfId="1" applyFont="1"/>
    <xf numFmtId="3" fontId="4" fillId="0" borderId="11" xfId="11" applyNumberFormat="1" applyFont="1" applyBorder="1" applyAlignment="1"/>
    <xf numFmtId="166" fontId="4" fillId="0" borderId="11" xfId="6" applyNumberFormat="1" applyFont="1" applyFill="1" applyBorder="1" applyAlignment="1" applyProtection="1">
      <alignment horizontal="center"/>
      <protection hidden="1"/>
    </xf>
    <xf numFmtId="166" fontId="6" fillId="0" borderId="4" xfId="6" applyNumberFormat="1" applyFont="1" applyFill="1" applyBorder="1" applyAlignment="1" applyProtection="1">
      <alignment horizontal="center"/>
      <protection hidden="1"/>
    </xf>
    <xf numFmtId="166" fontId="4" fillId="0" borderId="11" xfId="4" applyNumberFormat="1" applyFont="1" applyFill="1" applyBorder="1" applyAlignment="1" applyProtection="1">
      <alignment horizontal="right"/>
      <protection hidden="1"/>
    </xf>
    <xf numFmtId="3" fontId="6" fillId="0" borderId="4" xfId="1" applyNumberFormat="1" applyFont="1" applyFill="1" applyBorder="1" applyAlignment="1">
      <alignment horizontal="center"/>
    </xf>
    <xf numFmtId="3" fontId="4" fillId="0" borderId="11" xfId="1" applyNumberFormat="1" applyFont="1" applyFill="1" applyBorder="1" applyAlignment="1">
      <alignment horizontal="center"/>
    </xf>
    <xf numFmtId="4" fontId="5" fillId="2" borderId="1" xfId="3" applyNumberFormat="1" applyFont="1" applyFill="1" applyBorder="1" applyAlignment="1">
      <alignment horizontal="center" vertical="center" wrapText="1"/>
    </xf>
    <xf numFmtId="4" fontId="5" fillId="2" borderId="1" xfId="3" applyNumberFormat="1" applyFont="1" applyFill="1" applyBorder="1" applyAlignment="1">
      <alignment horizontal="center"/>
    </xf>
    <xf numFmtId="9" fontId="5" fillId="2" borderId="1" xfId="5" applyNumberFormat="1" applyFont="1" applyFill="1" applyBorder="1" applyAlignment="1" applyProtection="1">
      <alignment horizontal="center"/>
    </xf>
    <xf numFmtId="4" fontId="5" fillId="2" borderId="39" xfId="1" applyNumberFormat="1" applyFont="1" applyFill="1" applyBorder="1" applyAlignment="1">
      <alignment horizontal="center"/>
    </xf>
    <xf numFmtId="4" fontId="5" fillId="2" borderId="39" xfId="3" applyNumberFormat="1" applyFont="1" applyFill="1" applyBorder="1" applyAlignment="1">
      <alignment horizontal="center"/>
    </xf>
    <xf numFmtId="9" fontId="5" fillId="2" borderId="39" xfId="5" applyNumberFormat="1" applyFont="1" applyFill="1" applyBorder="1" applyAlignment="1" applyProtection="1">
      <alignment horizontal="center"/>
    </xf>
    <xf numFmtId="4" fontId="5" fillId="2" borderId="40" xfId="3" applyNumberFormat="1" applyFont="1" applyFill="1" applyBorder="1" applyAlignment="1">
      <alignment horizontal="center"/>
    </xf>
    <xf numFmtId="0" fontId="5" fillId="0" borderId="8" xfId="1" applyFont="1" applyFill="1" applyBorder="1" applyAlignment="1">
      <alignment horizontal="left" wrapText="1"/>
    </xf>
    <xf numFmtId="4" fontId="5" fillId="0" borderId="15" xfId="3" applyNumberFormat="1" applyFont="1" applyBorder="1"/>
    <xf numFmtId="0" fontId="7" fillId="0" borderId="8" xfId="1" applyFont="1" applyFill="1" applyBorder="1" applyAlignment="1">
      <alignment horizontal="justify" vertical="top" wrapText="1"/>
    </xf>
    <xf numFmtId="165" fontId="6" fillId="0" borderId="15" xfId="3" applyNumberFormat="1" applyFont="1" applyBorder="1"/>
    <xf numFmtId="0" fontId="6" fillId="0" borderId="8" xfId="1" applyFont="1" applyFill="1" applyBorder="1" applyAlignment="1">
      <alignment horizontal="left" wrapText="1"/>
    </xf>
    <xf numFmtId="3" fontId="6" fillId="0" borderId="15" xfId="3" applyNumberFormat="1" applyFont="1" applyBorder="1"/>
    <xf numFmtId="0" fontId="5" fillId="0" borderId="8" xfId="1" applyFont="1" applyFill="1" applyBorder="1" applyAlignment="1">
      <alignment wrapText="1"/>
    </xf>
    <xf numFmtId="3" fontId="5" fillId="0" borderId="15" xfId="3" applyNumberFormat="1" applyFont="1" applyBorder="1"/>
    <xf numFmtId="0" fontId="6" fillId="0" borderId="41" xfId="1" applyFont="1" applyFill="1" applyBorder="1" applyAlignment="1">
      <alignment wrapText="1"/>
    </xf>
    <xf numFmtId="3" fontId="6" fillId="0" borderId="42" xfId="3" applyNumberFormat="1" applyFont="1" applyBorder="1"/>
    <xf numFmtId="0" fontId="9" fillId="0" borderId="43" xfId="1" applyFont="1" applyFill="1" applyBorder="1" applyAlignment="1">
      <alignment wrapText="1"/>
    </xf>
    <xf numFmtId="3" fontId="4" fillId="0" borderId="44" xfId="3" applyNumberFormat="1" applyFont="1" applyBorder="1"/>
    <xf numFmtId="0" fontId="4" fillId="0" borderId="8" xfId="1" applyFont="1" applyFill="1" applyBorder="1" applyAlignment="1">
      <alignment wrapText="1"/>
    </xf>
    <xf numFmtId="0" fontId="4" fillId="0" borderId="41" xfId="1" applyFont="1" applyFill="1" applyBorder="1" applyAlignment="1">
      <alignment wrapText="1"/>
    </xf>
    <xf numFmtId="3" fontId="4" fillId="0" borderId="42" xfId="3" applyNumberFormat="1" applyFont="1" applyBorder="1"/>
    <xf numFmtId="4" fontId="5" fillId="2" borderId="15" xfId="3" applyNumberFormat="1" applyFont="1" applyFill="1" applyBorder="1"/>
    <xf numFmtId="4" fontId="4" fillId="0" borderId="44" xfId="3" applyNumberFormat="1" applyFont="1" applyBorder="1"/>
    <xf numFmtId="0" fontId="4" fillId="0" borderId="46" xfId="1" applyFont="1" applyFill="1" applyBorder="1" applyAlignment="1">
      <alignment wrapText="1"/>
    </xf>
    <xf numFmtId="168" fontId="4" fillId="0" borderId="9" xfId="6" applyNumberFormat="1" applyFont="1" applyFill="1" applyBorder="1" applyAlignment="1" applyProtection="1">
      <alignment horizontal="center"/>
      <protection hidden="1"/>
    </xf>
    <xf numFmtId="4" fontId="4" fillId="0" borderId="50" xfId="3" applyNumberFormat="1" applyFont="1" applyBorder="1"/>
    <xf numFmtId="4" fontId="5" fillId="2" borderId="2" xfId="3" applyNumberFormat="1" applyFont="1" applyFill="1" applyBorder="1"/>
    <xf numFmtId="0" fontId="4" fillId="0" borderId="8" xfId="3" applyFont="1" applyBorder="1"/>
    <xf numFmtId="174" fontId="4" fillId="0" borderId="5" xfId="4" applyNumberFormat="1" applyFont="1" applyFill="1" applyBorder="1" applyAlignment="1" applyProtection="1">
      <protection hidden="1"/>
    </xf>
    <xf numFmtId="0" fontId="5" fillId="0" borderId="59" xfId="3" applyFont="1" applyFill="1" applyBorder="1" applyAlignment="1">
      <alignment horizontal="center" vertical="center" wrapText="1"/>
    </xf>
    <xf numFmtId="0" fontId="5" fillId="0" borderId="60" xfId="3" applyFont="1" applyFill="1" applyBorder="1" applyAlignment="1">
      <alignment horizontal="center" vertical="center" wrapText="1"/>
    </xf>
    <xf numFmtId="0" fontId="5" fillId="0" borderId="60" xfId="1" applyFont="1" applyBorder="1" applyAlignment="1">
      <alignment horizontal="center" wrapText="1"/>
    </xf>
    <xf numFmtId="164" fontId="5" fillId="0" borderId="60" xfId="1" applyNumberFormat="1" applyFont="1" applyBorder="1" applyAlignment="1">
      <alignment horizontal="center" wrapText="1"/>
    </xf>
    <xf numFmtId="0" fontId="5" fillId="0" borderId="61" xfId="1" applyNumberFormat="1" applyFont="1" applyBorder="1" applyAlignment="1">
      <alignment horizontal="center" wrapText="1"/>
    </xf>
    <xf numFmtId="4" fontId="5" fillId="2" borderId="63" xfId="3" applyNumberFormat="1" applyFont="1" applyFill="1" applyBorder="1" applyAlignment="1">
      <alignment horizontal="center"/>
    </xf>
    <xf numFmtId="3" fontId="5" fillId="2" borderId="67" xfId="3" applyNumberFormat="1" applyFont="1" applyFill="1" applyBorder="1"/>
    <xf numFmtId="49" fontId="5" fillId="2" borderId="68" xfId="4" applyNumberFormat="1" applyFont="1" applyFill="1" applyBorder="1" applyAlignment="1" applyProtection="1">
      <alignment horizontal="left" wrapText="1"/>
      <protection hidden="1"/>
    </xf>
    <xf numFmtId="3" fontId="5" fillId="2" borderId="69" xfId="3" applyNumberFormat="1" applyFont="1" applyFill="1" applyBorder="1"/>
    <xf numFmtId="171" fontId="5" fillId="0" borderId="41" xfId="7" applyNumberFormat="1" applyFont="1" applyFill="1" applyBorder="1" applyAlignment="1" applyProtection="1">
      <alignment wrapText="1"/>
      <protection hidden="1"/>
    </xf>
    <xf numFmtId="3" fontId="5" fillId="0" borderId="42" xfId="3" applyNumberFormat="1" applyFont="1" applyBorder="1"/>
    <xf numFmtId="171" fontId="6" fillId="0" borderId="8" xfId="4" applyNumberFormat="1" applyFont="1" applyFill="1" applyBorder="1" applyAlignment="1" applyProtection="1">
      <alignment wrapText="1"/>
      <protection hidden="1"/>
    </xf>
    <xf numFmtId="171" fontId="4" fillId="0" borderId="43" xfId="4" applyNumberFormat="1" applyFont="1" applyFill="1" applyBorder="1" applyAlignment="1" applyProtection="1">
      <alignment wrapText="1"/>
      <protection hidden="1"/>
    </xf>
    <xf numFmtId="171" fontId="4" fillId="0" borderId="8" xfId="4" applyNumberFormat="1" applyFont="1" applyFill="1" applyBorder="1" applyAlignment="1" applyProtection="1">
      <alignment wrapText="1"/>
      <protection hidden="1"/>
    </xf>
    <xf numFmtId="0" fontId="4" fillId="0" borderId="8" xfId="3" applyFont="1" applyFill="1" applyBorder="1"/>
    <xf numFmtId="0" fontId="4" fillId="0" borderId="46" xfId="3" applyFont="1" applyFill="1" applyBorder="1"/>
    <xf numFmtId="3" fontId="4" fillId="0" borderId="70" xfId="3" applyNumberFormat="1" applyFont="1" applyBorder="1"/>
    <xf numFmtId="0" fontId="5" fillId="2" borderId="68" xfId="3" applyFont="1" applyFill="1" applyBorder="1"/>
    <xf numFmtId="0" fontId="5" fillId="0" borderId="41" xfId="3" applyFont="1" applyFill="1" applyBorder="1" applyAlignment="1">
      <alignment wrapText="1"/>
    </xf>
    <xf numFmtId="171" fontId="4" fillId="3" borderId="71" xfId="4" applyNumberFormat="1" applyFont="1" applyFill="1" applyBorder="1" applyAlignment="1" applyProtection="1">
      <alignment wrapText="1"/>
      <protection hidden="1"/>
    </xf>
    <xf numFmtId="0" fontId="5" fillId="2" borderId="72" xfId="3" applyFont="1" applyFill="1" applyBorder="1"/>
    <xf numFmtId="0" fontId="5" fillId="0" borderId="8" xfId="3" applyFont="1" applyFill="1" applyBorder="1" applyAlignment="1">
      <alignment wrapText="1"/>
    </xf>
    <xf numFmtId="171" fontId="5" fillId="0" borderId="41" xfId="4" applyNumberFormat="1" applyFont="1" applyFill="1" applyBorder="1" applyAlignment="1" applyProtection="1">
      <alignment wrapText="1"/>
      <protection hidden="1"/>
    </xf>
    <xf numFmtId="171" fontId="4" fillId="0" borderId="73" xfId="4" applyNumberFormat="1" applyFont="1" applyFill="1" applyBorder="1" applyAlignment="1" applyProtection="1">
      <alignment wrapText="1"/>
      <protection hidden="1"/>
    </xf>
    <xf numFmtId="3" fontId="6" fillId="0" borderId="50" xfId="3" applyNumberFormat="1" applyFont="1" applyBorder="1"/>
    <xf numFmtId="170" fontId="5" fillId="2" borderId="72" xfId="10" applyNumberFormat="1" applyFont="1" applyFill="1" applyBorder="1" applyAlignment="1" applyProtection="1">
      <alignment wrapText="1"/>
      <protection hidden="1"/>
    </xf>
    <xf numFmtId="170" fontId="5" fillId="0" borderId="8" xfId="10" applyNumberFormat="1" applyFont="1" applyFill="1" applyBorder="1" applyAlignment="1" applyProtection="1">
      <alignment wrapText="1"/>
      <protection hidden="1"/>
    </xf>
    <xf numFmtId="0" fontId="4" fillId="0" borderId="8" xfId="2" applyFont="1" applyBorder="1" applyAlignment="1">
      <alignment wrapText="1"/>
    </xf>
    <xf numFmtId="170" fontId="4" fillId="0" borderId="8" xfId="10" applyNumberFormat="1" applyFont="1" applyFill="1" applyBorder="1" applyAlignment="1" applyProtection="1">
      <alignment wrapText="1"/>
      <protection hidden="1"/>
    </xf>
    <xf numFmtId="0" fontId="4" fillId="0" borderId="74" xfId="2" applyFont="1" applyBorder="1"/>
    <xf numFmtId="3" fontId="4" fillId="0" borderId="75" xfId="3" applyNumberFormat="1" applyFont="1" applyBorder="1"/>
    <xf numFmtId="171" fontId="4" fillId="0" borderId="74" xfId="4" applyNumberFormat="1" applyFont="1" applyFill="1" applyBorder="1" applyAlignment="1" applyProtection="1">
      <alignment wrapText="1"/>
      <protection hidden="1"/>
    </xf>
    <xf numFmtId="3" fontId="6" fillId="0" borderId="75" xfId="3" applyNumberFormat="1" applyFont="1" applyBorder="1"/>
    <xf numFmtId="171" fontId="5" fillId="2" borderId="76" xfId="4" applyNumberFormat="1" applyFont="1" applyFill="1" applyBorder="1" applyAlignment="1" applyProtection="1">
      <alignment wrapText="1"/>
      <protection hidden="1"/>
    </xf>
    <xf numFmtId="3" fontId="5" fillId="2" borderId="77" xfId="3" applyNumberFormat="1" applyFont="1" applyFill="1" applyBorder="1"/>
    <xf numFmtId="0" fontId="4" fillId="0" borderId="8" xfId="1" applyFont="1" applyFill="1" applyBorder="1"/>
    <xf numFmtId="0" fontId="4" fillId="0" borderId="46" xfId="1" applyFont="1" applyFill="1" applyBorder="1"/>
    <xf numFmtId="171" fontId="4" fillId="0" borderId="78" xfId="4" applyNumberFormat="1" applyFont="1" applyFill="1" applyBorder="1" applyAlignment="1" applyProtection="1">
      <alignment wrapText="1"/>
      <protection hidden="1"/>
    </xf>
    <xf numFmtId="3" fontId="4" fillId="0" borderId="79" xfId="3" applyNumberFormat="1" applyFont="1" applyBorder="1"/>
    <xf numFmtId="0" fontId="6" fillId="0" borderId="80" xfId="3" applyFont="1" applyBorder="1"/>
    <xf numFmtId="0" fontId="6" fillId="0" borderId="0" xfId="3" applyFont="1" applyBorder="1" applyAlignment="1">
      <alignment horizontal="center"/>
    </xf>
    <xf numFmtId="3" fontId="6" fillId="0" borderId="81" xfId="3" applyNumberFormat="1" applyFont="1" applyBorder="1"/>
    <xf numFmtId="0" fontId="4" fillId="0" borderId="73" xfId="2" applyFont="1" applyBorder="1"/>
    <xf numFmtId="10" fontId="4" fillId="0" borderId="0" xfId="5" applyNumberFormat="1" applyFont="1" applyFill="1" applyBorder="1" applyAlignment="1" applyProtection="1">
      <alignment horizontal="right"/>
    </xf>
    <xf numFmtId="0" fontId="2" fillId="0" borderId="0" xfId="1" applyFont="1" applyAlignment="1">
      <alignment horizontal="left"/>
    </xf>
    <xf numFmtId="164" fontId="6" fillId="0" borderId="5" xfId="5" applyNumberFormat="1" applyFont="1" applyFill="1" applyBorder="1" applyAlignment="1" applyProtection="1"/>
    <xf numFmtId="0" fontId="7" fillId="0" borderId="6" xfId="1" applyFont="1" applyFill="1" applyBorder="1" applyAlignment="1">
      <alignment horizontal="justify" vertical="top" wrapText="1"/>
    </xf>
    <xf numFmtId="4" fontId="17" fillId="0" borderId="5" xfId="1" applyNumberFormat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center"/>
    </xf>
    <xf numFmtId="4" fontId="4" fillId="0" borderId="4" xfId="3" applyNumberFormat="1" applyFont="1" applyBorder="1"/>
    <xf numFmtId="4" fontId="5" fillId="2" borderId="5" xfId="3" applyNumberFormat="1" applyFont="1" applyFill="1" applyBorder="1"/>
    <xf numFmtId="4" fontId="4" fillId="0" borderId="5" xfId="3" applyNumberFormat="1" applyFont="1" applyBorder="1"/>
    <xf numFmtId="9" fontId="4" fillId="0" borderId="11" xfId="5" applyFont="1" applyFill="1" applyBorder="1" applyAlignment="1" applyProtection="1"/>
    <xf numFmtId="4" fontId="4" fillId="0" borderId="9" xfId="3" applyNumberFormat="1" applyFont="1" applyBorder="1"/>
    <xf numFmtId="9" fontId="4" fillId="0" borderId="13" xfId="5" applyFont="1" applyFill="1" applyBorder="1" applyAlignment="1" applyProtection="1"/>
    <xf numFmtId="4" fontId="5" fillId="2" borderId="10" xfId="3" applyNumberFormat="1" applyFont="1" applyFill="1" applyBorder="1"/>
    <xf numFmtId="3" fontId="18" fillId="2" borderId="19" xfId="3" applyNumberFormat="1" applyFont="1" applyFill="1" applyBorder="1"/>
    <xf numFmtId="4" fontId="5" fillId="2" borderId="10" xfId="4" applyNumberFormat="1" applyFont="1" applyFill="1" applyBorder="1" applyAlignment="1" applyProtection="1">
      <alignment horizontal="right"/>
      <protection hidden="1"/>
    </xf>
    <xf numFmtId="4" fontId="5" fillId="0" borderId="4" xfId="4" applyNumberFormat="1" applyFont="1" applyFill="1" applyBorder="1" applyAlignment="1" applyProtection="1">
      <alignment horizontal="right"/>
      <protection hidden="1"/>
    </xf>
    <xf numFmtId="4" fontId="4" fillId="0" borderId="11" xfId="4" applyNumberFormat="1" applyFont="1" applyFill="1" applyBorder="1" applyAlignment="1" applyProtection="1">
      <alignment horizontal="right"/>
      <protection hidden="1"/>
    </xf>
    <xf numFmtId="174" fontId="5" fillId="2" borderId="2" xfId="4" applyNumberFormat="1" applyFont="1" applyFill="1" applyBorder="1" applyAlignment="1" applyProtection="1">
      <protection hidden="1"/>
    </xf>
    <xf numFmtId="165" fontId="5" fillId="0" borderId="5" xfId="3" applyNumberFormat="1" applyFont="1" applyBorder="1"/>
    <xf numFmtId="165" fontId="4" fillId="0" borderId="5" xfId="3" applyNumberFormat="1" applyFont="1" applyBorder="1"/>
    <xf numFmtId="174" fontId="5" fillId="0" borderId="5" xfId="4" applyNumberFormat="1" applyFont="1" applyFill="1" applyBorder="1" applyAlignment="1" applyProtection="1">
      <protection hidden="1"/>
    </xf>
    <xf numFmtId="174" fontId="4" fillId="0" borderId="12" xfId="4" applyNumberFormat="1" applyFont="1" applyFill="1" applyBorder="1" applyAlignment="1" applyProtection="1">
      <protection hidden="1"/>
    </xf>
    <xf numFmtId="4" fontId="4" fillId="0" borderId="12" xfId="3" applyNumberFormat="1" applyFont="1" applyBorder="1"/>
    <xf numFmtId="4" fontId="6" fillId="0" borderId="0" xfId="3" applyNumberFormat="1" applyFont="1" applyBorder="1"/>
    <xf numFmtId="3" fontId="5" fillId="2" borderId="1" xfId="3" applyNumberFormat="1" applyFont="1" applyFill="1" applyBorder="1"/>
    <xf numFmtId="3" fontId="5" fillId="0" borderId="16" xfId="3" applyNumberFormat="1" applyFont="1" applyFill="1" applyBorder="1"/>
    <xf numFmtId="3" fontId="5" fillId="0" borderId="31" xfId="3" applyNumberFormat="1" applyFont="1" applyFill="1" applyBorder="1"/>
    <xf numFmtId="4" fontId="5" fillId="0" borderId="60" xfId="1" applyNumberFormat="1" applyFont="1" applyBorder="1" applyAlignment="1">
      <alignment horizontal="center" wrapText="1"/>
    </xf>
    <xf numFmtId="3" fontId="18" fillId="0" borderId="42" xfId="3" applyNumberFormat="1" applyFont="1" applyBorder="1"/>
    <xf numFmtId="3" fontId="19" fillId="0" borderId="15" xfId="3" applyNumberFormat="1" applyFont="1" applyBorder="1"/>
    <xf numFmtId="3" fontId="6" fillId="0" borderId="44" xfId="3" applyNumberFormat="1" applyFont="1" applyBorder="1"/>
    <xf numFmtId="3" fontId="5" fillId="2" borderId="63" xfId="3" applyNumberFormat="1" applyFont="1" applyFill="1" applyBorder="1"/>
    <xf numFmtId="3" fontId="4" fillId="0" borderId="50" xfId="3" applyNumberFormat="1" applyFont="1" applyBorder="1"/>
    <xf numFmtId="0" fontId="5" fillId="2" borderId="82" xfId="2" applyFont="1" applyFill="1" applyBorder="1" applyAlignment="1">
      <alignment horizontal="center" wrapText="1"/>
    </xf>
    <xf numFmtId="0" fontId="5" fillId="2" borderId="54" xfId="2" applyFont="1" applyFill="1" applyBorder="1" applyAlignment="1">
      <alignment horizontal="center" wrapText="1"/>
    </xf>
    <xf numFmtId="0" fontId="5" fillId="2" borderId="55" xfId="2" applyFont="1" applyFill="1" applyBorder="1" applyAlignment="1">
      <alignment horizontal="center" wrapText="1"/>
    </xf>
    <xf numFmtId="0" fontId="5" fillId="0" borderId="56" xfId="2" applyFont="1" applyFill="1" applyBorder="1" applyAlignment="1">
      <alignment horizontal="center" wrapText="1"/>
    </xf>
    <xf numFmtId="0" fontId="5" fillId="0" borderId="57" xfId="2" applyFont="1" applyFill="1" applyBorder="1" applyAlignment="1">
      <alignment horizontal="center" wrapText="1"/>
    </xf>
    <xf numFmtId="0" fontId="5" fillId="0" borderId="58" xfId="2" applyFont="1" applyFill="1" applyBorder="1" applyAlignment="1">
      <alignment horizontal="center" wrapText="1"/>
    </xf>
    <xf numFmtId="0" fontId="5" fillId="2" borderId="45" xfId="1" applyFont="1" applyFill="1" applyBorder="1" applyAlignment="1">
      <alignment horizontal="center" wrapText="1"/>
    </xf>
    <xf numFmtId="0" fontId="5" fillId="2" borderId="21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4" fillId="0" borderId="20" xfId="1" applyFont="1" applyFill="1" applyBorder="1" applyAlignment="1">
      <alignment horizontal="center"/>
    </xf>
    <xf numFmtId="0" fontId="4" fillId="0" borderId="2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47" xfId="1" applyFont="1" applyFill="1" applyBorder="1" applyAlignment="1">
      <alignment horizontal="center"/>
    </xf>
    <xf numFmtId="0" fontId="4" fillId="0" borderId="48" xfId="1" applyFont="1" applyFill="1" applyBorder="1" applyAlignment="1">
      <alignment horizontal="center"/>
    </xf>
    <xf numFmtId="0" fontId="4" fillId="0" borderId="49" xfId="1" applyFont="1" applyFill="1" applyBorder="1" applyAlignment="1">
      <alignment horizontal="center"/>
    </xf>
    <xf numFmtId="0" fontId="4" fillId="0" borderId="64" xfId="1" applyFont="1" applyFill="1" applyBorder="1" applyAlignment="1">
      <alignment horizontal="center" wrapText="1"/>
    </xf>
    <xf numFmtId="0" fontId="4" fillId="0" borderId="51" xfId="1" applyFont="1" applyFill="1" applyBorder="1" applyAlignment="1">
      <alignment horizontal="center" wrapText="1"/>
    </xf>
    <xf numFmtId="0" fontId="4" fillId="0" borderId="65" xfId="1" applyFont="1" applyFill="1" applyBorder="1" applyAlignment="1">
      <alignment horizontal="center" wrapText="1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49" fontId="5" fillId="2" borderId="62" xfId="4" applyNumberFormat="1" applyFont="1" applyFill="1" applyBorder="1" applyAlignment="1" applyProtection="1">
      <alignment horizontal="center" wrapText="1"/>
      <protection hidden="1"/>
    </xf>
    <xf numFmtId="49" fontId="5" fillId="2" borderId="34" xfId="4" applyNumberFormat="1" applyFont="1" applyFill="1" applyBorder="1" applyAlignment="1" applyProtection="1">
      <alignment horizontal="center" wrapText="1"/>
      <protection hidden="1"/>
    </xf>
    <xf numFmtId="49" fontId="5" fillId="2" borderId="35" xfId="4" applyNumberFormat="1" applyFont="1" applyFill="1" applyBorder="1" applyAlignment="1" applyProtection="1">
      <alignment horizontal="center" wrapText="1"/>
      <protection hidden="1"/>
    </xf>
    <xf numFmtId="0" fontId="5" fillId="2" borderId="36" xfId="1" applyFont="1" applyFill="1" applyBorder="1" applyAlignment="1">
      <alignment horizontal="center" wrapText="1"/>
    </xf>
    <xf numFmtId="0" fontId="5" fillId="2" borderId="37" xfId="1" applyFont="1" applyFill="1" applyBorder="1" applyAlignment="1">
      <alignment horizontal="center" wrapText="1"/>
    </xf>
    <xf numFmtId="0" fontId="5" fillId="2" borderId="38" xfId="1" applyFont="1" applyFill="1" applyBorder="1" applyAlignment="1">
      <alignment horizontal="center" wrapText="1"/>
    </xf>
    <xf numFmtId="49" fontId="6" fillId="0" borderId="20" xfId="3" applyNumberFormat="1" applyFont="1" applyBorder="1" applyAlignment="1">
      <alignment horizontal="center"/>
    </xf>
    <xf numFmtId="49" fontId="6" fillId="0" borderId="21" xfId="3" applyNumberFormat="1" applyFont="1" applyBorder="1" applyAlignment="1">
      <alignment horizontal="center"/>
    </xf>
    <xf numFmtId="49" fontId="6" fillId="0" borderId="7" xfId="3" applyNumberFormat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3" fillId="0" borderId="0" xfId="2" applyFont="1" applyFill="1" applyBorder="1" applyAlignment="1">
      <alignment horizontal="center"/>
    </xf>
    <xf numFmtId="49" fontId="6" fillId="0" borderId="28" xfId="3" applyNumberFormat="1" applyFont="1" applyBorder="1" applyAlignment="1">
      <alignment horizontal="center"/>
    </xf>
    <xf numFmtId="49" fontId="6" fillId="0" borderId="23" xfId="3" applyNumberFormat="1" applyFont="1" applyBorder="1" applyAlignment="1">
      <alignment horizontal="center"/>
    </xf>
    <xf numFmtId="49" fontId="6" fillId="0" borderId="24" xfId="3" applyNumberFormat="1" applyFont="1" applyBorder="1" applyAlignment="1">
      <alignment horizontal="center"/>
    </xf>
    <xf numFmtId="0" fontId="6" fillId="0" borderId="83" xfId="6" applyNumberFormat="1" applyFont="1" applyFill="1" applyBorder="1" applyAlignment="1" applyProtection="1">
      <alignment horizontal="center"/>
      <protection hidden="1"/>
    </xf>
    <xf numFmtId="0" fontId="6" fillId="0" borderId="84" xfId="6" applyNumberFormat="1" applyFont="1" applyFill="1" applyBorder="1" applyAlignment="1" applyProtection="1">
      <alignment horizontal="center"/>
      <protection hidden="1"/>
    </xf>
    <xf numFmtId="0" fontId="6" fillId="0" borderId="85" xfId="6" applyNumberFormat="1" applyFont="1" applyFill="1" applyBorder="1" applyAlignment="1" applyProtection="1">
      <alignment horizontal="center"/>
      <protection hidden="1"/>
    </xf>
    <xf numFmtId="49" fontId="6" fillId="0" borderId="25" xfId="3" applyNumberFormat="1" applyFont="1" applyBorder="1" applyAlignment="1">
      <alignment horizontal="center"/>
    </xf>
    <xf numFmtId="49" fontId="6" fillId="0" borderId="26" xfId="3" applyNumberFormat="1" applyFont="1" applyBorder="1" applyAlignment="1">
      <alignment horizontal="center"/>
    </xf>
    <xf numFmtId="49" fontId="6" fillId="0" borderId="27" xfId="3" applyNumberFormat="1" applyFont="1" applyBorder="1" applyAlignment="1">
      <alignment horizontal="center"/>
    </xf>
    <xf numFmtId="0" fontId="5" fillId="0" borderId="20" xfId="1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24" xfId="1" applyFont="1" applyFill="1" applyBorder="1" applyAlignment="1">
      <alignment horizontal="center"/>
    </xf>
    <xf numFmtId="0" fontId="6" fillId="0" borderId="25" xfId="1" applyFont="1" applyFill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49" fontId="5" fillId="2" borderId="66" xfId="4" applyNumberFormat="1" applyFont="1" applyFill="1" applyBorder="1" applyAlignment="1" applyProtection="1">
      <alignment horizontal="center" wrapText="1"/>
      <protection hidden="1"/>
    </xf>
    <xf numFmtId="49" fontId="5" fillId="2" borderId="52" xfId="4" applyNumberFormat="1" applyFont="1" applyFill="1" applyBorder="1" applyAlignment="1" applyProtection="1">
      <alignment horizontal="center" wrapText="1"/>
      <protection hidden="1"/>
    </xf>
    <xf numFmtId="49" fontId="5" fillId="2" borderId="53" xfId="4" applyNumberFormat="1" applyFont="1" applyFill="1" applyBorder="1" applyAlignment="1" applyProtection="1">
      <alignment horizontal="center" wrapText="1"/>
      <protection hidden="1"/>
    </xf>
  </cellXfs>
  <cellStyles count="15">
    <cellStyle name="Обычный" xfId="0" builtinId="0"/>
    <cellStyle name="Обычный 2" xfId="12"/>
    <cellStyle name="Обычный 2 2" xfId="13"/>
    <cellStyle name="Обычный_2009_Форма № 2 2010 г." xfId="3"/>
    <cellStyle name="Обычный_2009_ФОРМА № 2 2011 г" xfId="8"/>
    <cellStyle name="Обычный_Tmp1" xfId="6"/>
    <cellStyle name="Обычный_Tmp1_2009_Форма № 2 2010 г." xfId="10"/>
    <cellStyle name="Обычный_Tmp2_Форма № 2 2010 г." xfId="4"/>
    <cellStyle name="Обычный_Tmp2_ФОРМА № 2 2011 г" xfId="9"/>
    <cellStyle name="Обычный_Tmp3_Форма № 2 2010 г." xfId="7"/>
    <cellStyle name="Обычный_Бюджет на 2009г._Форма № 2 2010 г." xfId="2"/>
    <cellStyle name="Обычный_Форма № 2 2010 г." xfId="1"/>
    <cellStyle name="Процентный 2" xfId="14"/>
    <cellStyle name="Процентный_Форма № 2 2010 г." xfId="5"/>
    <cellStyle name="Финансовый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R82"/>
  <sheetViews>
    <sheetView tabSelected="1" topLeftCell="A118" zoomScale="150" zoomScaleNormal="150" zoomScaleSheetLayoutView="75" workbookViewId="0">
      <selection activeCell="J6" sqref="J6"/>
    </sheetView>
  </sheetViews>
  <sheetFormatPr defaultColWidth="9.140625" defaultRowHeight="12.75"/>
  <cols>
    <col min="1" max="1" width="30.140625" style="1" customWidth="1"/>
    <col min="2" max="2" width="3.7109375" style="1" customWidth="1"/>
    <col min="3" max="4" width="2.7109375" style="1" customWidth="1"/>
    <col min="5" max="5" width="10.42578125" style="1" customWidth="1"/>
    <col min="6" max="7" width="4" style="1" customWidth="1"/>
    <col min="8" max="8" width="11.85546875" style="1" customWidth="1"/>
    <col min="9" max="10" width="12" style="1" customWidth="1"/>
    <col min="11" max="11" width="10.5703125" style="1" customWidth="1"/>
    <col min="12" max="12" width="6" style="1" customWidth="1"/>
    <col min="13" max="13" width="9.85546875" style="1" customWidth="1"/>
    <col min="14" max="16384" width="9.140625" style="1"/>
  </cols>
  <sheetData>
    <row r="1" spans="1:13" ht="21.75" customHeight="1">
      <c r="K1" s="322" t="s">
        <v>71</v>
      </c>
      <c r="L1" s="322"/>
      <c r="M1" s="322"/>
    </row>
    <row r="2" spans="1:13">
      <c r="K2" s="173" t="s">
        <v>72</v>
      </c>
    </row>
    <row r="3" spans="1:13">
      <c r="K3" s="173" t="s">
        <v>102</v>
      </c>
    </row>
    <row r="4" spans="1:13">
      <c r="K4" s="173" t="s">
        <v>104</v>
      </c>
    </row>
    <row r="7" spans="1:13" ht="22.5" customHeight="1">
      <c r="A7" s="323" t="s">
        <v>103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</row>
    <row r="8" spans="1:13" ht="27" customHeight="1" thickBot="1">
      <c r="A8" s="107"/>
      <c r="B8" s="108"/>
      <c r="C8" s="109"/>
      <c r="D8" s="109"/>
      <c r="E8" s="110"/>
      <c r="F8" s="111"/>
      <c r="G8" s="112"/>
      <c r="H8" s="113"/>
      <c r="I8" s="113"/>
      <c r="J8" s="113"/>
      <c r="K8" s="114"/>
      <c r="L8" s="253" t="s">
        <v>86</v>
      </c>
      <c r="M8" s="114">
        <f>M10+M33</f>
        <v>373.14000000013039</v>
      </c>
    </row>
    <row r="9" spans="1:13" ht="24.75" thickBot="1">
      <c r="A9" s="210" t="s">
        <v>0</v>
      </c>
      <c r="B9" s="211" t="s">
        <v>1</v>
      </c>
      <c r="C9" s="211" t="s">
        <v>2</v>
      </c>
      <c r="D9" s="211" t="s">
        <v>3</v>
      </c>
      <c r="E9" s="211" t="s">
        <v>4</v>
      </c>
      <c r="F9" s="211" t="s">
        <v>5</v>
      </c>
      <c r="G9" s="211" t="s">
        <v>6</v>
      </c>
      <c r="H9" s="211" t="s">
        <v>7</v>
      </c>
      <c r="I9" s="212" t="s">
        <v>8</v>
      </c>
      <c r="J9" s="212" t="s">
        <v>9</v>
      </c>
      <c r="K9" s="280" t="s">
        <v>10</v>
      </c>
      <c r="L9" s="213" t="s">
        <v>11</v>
      </c>
      <c r="M9" s="214" t="s">
        <v>12</v>
      </c>
    </row>
    <row r="10" spans="1:13" ht="12.95" customHeight="1" thickBot="1">
      <c r="A10" s="313" t="s">
        <v>87</v>
      </c>
      <c r="B10" s="314"/>
      <c r="C10" s="314"/>
      <c r="D10" s="314"/>
      <c r="E10" s="314"/>
      <c r="F10" s="314"/>
      <c r="G10" s="315"/>
      <c r="H10" s="180">
        <f>H11+H29</f>
        <v>4063063.79</v>
      </c>
      <c r="I10" s="180">
        <f>I11+I29</f>
        <v>3871508.77</v>
      </c>
      <c r="J10" s="180">
        <f>J11+J29</f>
        <v>3871136.63</v>
      </c>
      <c r="K10" s="181">
        <f t="shared" ref="K10:K18" si="0">I10-H10</f>
        <v>-191555.02000000002</v>
      </c>
      <c r="L10" s="182">
        <f t="shared" ref="L10:L16" si="1">I10/H10</f>
        <v>0.95285453788063712</v>
      </c>
      <c r="M10" s="215">
        <f>I10-J10</f>
        <v>372.14000000013039</v>
      </c>
    </row>
    <row r="11" spans="1:13" ht="12.95" customHeight="1">
      <c r="A11" s="316" t="s">
        <v>88</v>
      </c>
      <c r="B11" s="317"/>
      <c r="C11" s="317"/>
      <c r="D11" s="317"/>
      <c r="E11" s="317"/>
      <c r="F11" s="317"/>
      <c r="G11" s="318"/>
      <c r="H11" s="183">
        <f>H12+H20</f>
        <v>4003900</v>
      </c>
      <c r="I11" s="183">
        <f>I12+I20</f>
        <v>3812344.98</v>
      </c>
      <c r="J11" s="183">
        <f>J12+J20</f>
        <v>3811972.84</v>
      </c>
      <c r="K11" s="184">
        <f t="shared" si="0"/>
        <v>-191555.02000000002</v>
      </c>
      <c r="L11" s="185">
        <f t="shared" si="1"/>
        <v>0.95215789105622017</v>
      </c>
      <c r="M11" s="186">
        <f>I11-J11</f>
        <v>372.14000000013039</v>
      </c>
    </row>
    <row r="12" spans="1:13">
      <c r="A12" s="187" t="s">
        <v>13</v>
      </c>
      <c r="B12" s="319" t="s">
        <v>14</v>
      </c>
      <c r="C12" s="320"/>
      <c r="D12" s="320"/>
      <c r="E12" s="320"/>
      <c r="F12" s="320"/>
      <c r="G12" s="321"/>
      <c r="H12" s="3">
        <f>SUM(H13:H17)</f>
        <v>223100</v>
      </c>
      <c r="I12" s="4">
        <f>SUM(I13:I19)</f>
        <v>31544.980000000018</v>
      </c>
      <c r="J12" s="4">
        <f>31172.84</f>
        <v>31172.84</v>
      </c>
      <c r="K12" s="5">
        <f t="shared" si="0"/>
        <v>-191555.02</v>
      </c>
      <c r="L12" s="6">
        <f t="shared" si="1"/>
        <v>0.14139390407888847</v>
      </c>
      <c r="M12" s="188">
        <f>I12-J12</f>
        <v>372.14000000001761</v>
      </c>
    </row>
    <row r="13" spans="1:13">
      <c r="A13" s="189" t="s">
        <v>15</v>
      </c>
      <c r="B13" s="304" t="s">
        <v>16</v>
      </c>
      <c r="C13" s="305"/>
      <c r="D13" s="305"/>
      <c r="E13" s="305"/>
      <c r="F13" s="305"/>
      <c r="G13" s="306"/>
      <c r="H13" s="7">
        <v>63000</v>
      </c>
      <c r="I13" s="8">
        <f>7204.04+45.03+46.34+20+13000-1368.28+13+1894.96+20+36217.38+13+1919.4+40.3+3150.04-21476.14+8.4+11.68-7714.22+52+25.62+874.82+527.48+21575.15+20+100</f>
        <v>56220.000000000015</v>
      </c>
      <c r="J13" s="8"/>
      <c r="K13" s="9">
        <f t="shared" si="0"/>
        <v>-6779.9999999999854</v>
      </c>
      <c r="L13" s="10">
        <f t="shared" si="1"/>
        <v>0.89238095238095261</v>
      </c>
      <c r="M13" s="190"/>
    </row>
    <row r="14" spans="1:13">
      <c r="A14" s="11" t="s">
        <v>17</v>
      </c>
      <c r="B14" s="307" t="s">
        <v>18</v>
      </c>
      <c r="C14" s="308"/>
      <c r="D14" s="308"/>
      <c r="E14" s="308"/>
      <c r="F14" s="308"/>
      <c r="G14" s="309"/>
      <c r="H14" s="7">
        <v>3200</v>
      </c>
      <c r="I14" s="8">
        <f>-2.7</f>
        <v>-2.7</v>
      </c>
      <c r="J14" s="8"/>
      <c r="K14" s="9">
        <f t="shared" si="0"/>
        <v>-3202.7</v>
      </c>
      <c r="L14" s="10">
        <f t="shared" si="1"/>
        <v>-8.437500000000001E-4</v>
      </c>
      <c r="M14" s="190"/>
    </row>
    <row r="15" spans="1:13">
      <c r="A15" s="191" t="s">
        <v>19</v>
      </c>
      <c r="B15" s="310" t="s">
        <v>20</v>
      </c>
      <c r="C15" s="311"/>
      <c r="D15" s="311"/>
      <c r="E15" s="311"/>
      <c r="F15" s="311"/>
      <c r="G15" s="312"/>
      <c r="H15" s="12">
        <v>7900</v>
      </c>
      <c r="I15" s="13">
        <f>-5357.64+3.64+2591.02+486.35+1558+372.96</f>
        <v>-345.67000000000013</v>
      </c>
      <c r="J15" s="13"/>
      <c r="K15" s="9">
        <f t="shared" si="0"/>
        <v>-8245.67</v>
      </c>
      <c r="L15" s="10">
        <f t="shared" si="1"/>
        <v>-4.3755696202531662E-2</v>
      </c>
      <c r="M15" s="190"/>
    </row>
    <row r="16" spans="1:13" ht="11.25" customHeight="1">
      <c r="A16" s="191" t="s">
        <v>21</v>
      </c>
      <c r="B16" s="304" t="s">
        <v>22</v>
      </c>
      <c r="C16" s="305"/>
      <c r="D16" s="305"/>
      <c r="E16" s="305"/>
      <c r="F16" s="305"/>
      <c r="G16" s="306"/>
      <c r="H16" s="7">
        <v>149000</v>
      </c>
      <c r="I16" s="13">
        <f>360+-39104.44+590+496.31+13630+242.31+24330.45-7000-2328.09+4955.71+3948.86-26742.57+3688.09-1393.28</f>
        <v>-24326.65</v>
      </c>
      <c r="J16" s="13"/>
      <c r="K16" s="9">
        <f t="shared" si="0"/>
        <v>-173326.65</v>
      </c>
      <c r="L16" s="10">
        <f t="shared" si="1"/>
        <v>-0.16326610738255035</v>
      </c>
      <c r="M16" s="190"/>
    </row>
    <row r="17" spans="1:13" hidden="1">
      <c r="A17" s="189" t="s">
        <v>89</v>
      </c>
      <c r="B17" s="324" t="s">
        <v>90</v>
      </c>
      <c r="C17" s="325"/>
      <c r="D17" s="325"/>
      <c r="E17" s="325"/>
      <c r="F17" s="325"/>
      <c r="G17" s="326"/>
      <c r="H17" s="7"/>
      <c r="I17" s="8"/>
      <c r="J17" s="8"/>
      <c r="K17" s="14">
        <f t="shared" si="0"/>
        <v>0</v>
      </c>
      <c r="L17" s="255"/>
      <c r="M17" s="192"/>
    </row>
    <row r="18" spans="1:13" hidden="1">
      <c r="A18" s="256" t="s">
        <v>91</v>
      </c>
      <c r="B18" s="327" t="s">
        <v>92</v>
      </c>
      <c r="C18" s="328"/>
      <c r="D18" s="328"/>
      <c r="E18" s="328"/>
      <c r="F18" s="328"/>
      <c r="G18" s="329"/>
      <c r="H18" s="7"/>
      <c r="I18" s="8"/>
      <c r="J18" s="8"/>
      <c r="K18" s="14">
        <f t="shared" si="0"/>
        <v>0</v>
      </c>
      <c r="L18" s="255"/>
      <c r="M18" s="192"/>
    </row>
    <row r="19" spans="1:13" s="2" customFormat="1" ht="23.25" hidden="1" customHeight="1">
      <c r="A19" s="191" t="s">
        <v>93</v>
      </c>
      <c r="B19" s="330" t="s">
        <v>94</v>
      </c>
      <c r="C19" s="331"/>
      <c r="D19" s="331"/>
      <c r="E19" s="331"/>
      <c r="F19" s="331"/>
      <c r="G19" s="332"/>
      <c r="H19" s="7"/>
      <c r="I19" s="257">
        <f>-26802.49+26802.49</f>
        <v>0</v>
      </c>
      <c r="J19" s="258"/>
      <c r="K19" s="9"/>
      <c r="L19" s="255"/>
      <c r="M19" s="192"/>
    </row>
    <row r="20" spans="1:13">
      <c r="A20" s="193" t="s">
        <v>23</v>
      </c>
      <c r="B20" s="333" t="s">
        <v>24</v>
      </c>
      <c r="C20" s="334"/>
      <c r="D20" s="334"/>
      <c r="E20" s="334"/>
      <c r="F20" s="334"/>
      <c r="G20" s="335"/>
      <c r="H20" s="3">
        <f>H21+H22+H23+H25</f>
        <v>3780800</v>
      </c>
      <c r="I20" s="3">
        <f>I21+I22+I23+I25</f>
        <v>3780800</v>
      </c>
      <c r="J20" s="3">
        <f>J21+J22+J23+J25</f>
        <v>3780800</v>
      </c>
      <c r="K20" s="15">
        <f t="shared" ref="K20:K27" si="2">I20-H20</f>
        <v>0</v>
      </c>
      <c r="L20" s="6">
        <f t="shared" ref="L20:L27" si="3">I20/H20</f>
        <v>1</v>
      </c>
      <c r="M20" s="188">
        <f t="shared" ref="M20:M27" si="4">I20-J20</f>
        <v>0</v>
      </c>
    </row>
    <row r="21" spans="1:13" s="2" customFormat="1" ht="19.5" customHeight="1">
      <c r="A21" s="16" t="s">
        <v>25</v>
      </c>
      <c r="B21" s="336" t="s">
        <v>26</v>
      </c>
      <c r="C21" s="337"/>
      <c r="D21" s="337"/>
      <c r="E21" s="337"/>
      <c r="F21" s="337"/>
      <c r="G21" s="338"/>
      <c r="H21" s="7">
        <v>3651400</v>
      </c>
      <c r="I21" s="7">
        <f>975564.43+304283+304283+304283+304283+304283+304283+304283+272927+272927.57</f>
        <v>3651400</v>
      </c>
      <c r="J21" s="7">
        <f>975564.43+304283+304283+304283+304283+304283+304283+304283+272927+272927.57</f>
        <v>3651400</v>
      </c>
      <c r="K21" s="14">
        <f t="shared" si="2"/>
        <v>0</v>
      </c>
      <c r="L21" s="10">
        <f t="shared" si="3"/>
        <v>1</v>
      </c>
      <c r="M21" s="192">
        <f t="shared" si="4"/>
        <v>0</v>
      </c>
    </row>
    <row r="22" spans="1:13" ht="24.75" customHeight="1">
      <c r="A22" s="16" t="s">
        <v>76</v>
      </c>
      <c r="B22" s="336" t="s">
        <v>77</v>
      </c>
      <c r="C22" s="337"/>
      <c r="D22" s="337"/>
      <c r="E22" s="337"/>
      <c r="F22" s="337"/>
      <c r="G22" s="338"/>
      <c r="H22" s="7"/>
      <c r="I22" s="7"/>
      <c r="J22" s="7"/>
      <c r="K22" s="14">
        <f t="shared" si="2"/>
        <v>0</v>
      </c>
      <c r="L22" s="10" t="e">
        <f t="shared" si="3"/>
        <v>#DIV/0!</v>
      </c>
      <c r="M22" s="192">
        <f t="shared" si="4"/>
        <v>0</v>
      </c>
    </row>
    <row r="23" spans="1:13" s="2" customFormat="1" ht="19.5" customHeight="1">
      <c r="A23" s="195" t="s">
        <v>27</v>
      </c>
      <c r="B23" s="336" t="s">
        <v>28</v>
      </c>
      <c r="C23" s="337"/>
      <c r="D23" s="337"/>
      <c r="E23" s="337"/>
      <c r="F23" s="337"/>
      <c r="G23" s="338"/>
      <c r="H23" s="176">
        <f>H24</f>
        <v>129400</v>
      </c>
      <c r="I23" s="176">
        <f>I24</f>
        <v>129400</v>
      </c>
      <c r="J23" s="176">
        <f>J24</f>
        <v>129400</v>
      </c>
      <c r="K23" s="81">
        <f t="shared" si="2"/>
        <v>0</v>
      </c>
      <c r="L23" s="82">
        <f t="shared" si="3"/>
        <v>1</v>
      </c>
      <c r="M23" s="196">
        <f t="shared" si="4"/>
        <v>0</v>
      </c>
    </row>
    <row r="24" spans="1:13" ht="25.5" customHeight="1">
      <c r="A24" s="197" t="s">
        <v>95</v>
      </c>
      <c r="B24" s="339" t="s">
        <v>29</v>
      </c>
      <c r="C24" s="340"/>
      <c r="D24" s="340"/>
      <c r="E24" s="340"/>
      <c r="F24" s="340"/>
      <c r="G24" s="341"/>
      <c r="H24" s="175">
        <v>129400</v>
      </c>
      <c r="I24" s="175">
        <f>32350+32350+32350+32350</f>
        <v>129400</v>
      </c>
      <c r="J24" s="175">
        <f>I52</f>
        <v>129400</v>
      </c>
      <c r="K24" s="57">
        <f t="shared" si="2"/>
        <v>0</v>
      </c>
      <c r="L24" s="58">
        <f t="shared" si="3"/>
        <v>1</v>
      </c>
      <c r="M24" s="198">
        <f t="shared" si="4"/>
        <v>0</v>
      </c>
    </row>
    <row r="25" spans="1:13" ht="0.75" customHeight="1">
      <c r="A25" s="195" t="s">
        <v>75</v>
      </c>
      <c r="B25" s="342" t="s">
        <v>78</v>
      </c>
      <c r="C25" s="343"/>
      <c r="D25" s="343"/>
      <c r="E25" s="343"/>
      <c r="F25" s="343"/>
      <c r="G25" s="344"/>
      <c r="H25" s="178">
        <f>H27+H26</f>
        <v>0</v>
      </c>
      <c r="I25" s="178">
        <f>I27+I26</f>
        <v>0</v>
      </c>
      <c r="J25" s="178">
        <f>J27+J26</f>
        <v>0</v>
      </c>
      <c r="K25" s="81">
        <f t="shared" si="2"/>
        <v>0</v>
      </c>
      <c r="L25" s="82" t="e">
        <f t="shared" si="3"/>
        <v>#DIV/0!</v>
      </c>
      <c r="M25" s="196">
        <f t="shared" si="4"/>
        <v>0</v>
      </c>
    </row>
    <row r="26" spans="1:13" ht="24" hidden="1" customHeight="1">
      <c r="A26" s="199" t="s">
        <v>83</v>
      </c>
      <c r="B26" s="295" t="s">
        <v>79</v>
      </c>
      <c r="C26" s="296"/>
      <c r="D26" s="296"/>
      <c r="E26" s="296"/>
      <c r="F26" s="296"/>
      <c r="G26" s="297"/>
      <c r="H26" s="179"/>
      <c r="I26" s="179"/>
      <c r="J26" s="179"/>
      <c r="K26" s="57">
        <f>I26-H26</f>
        <v>0</v>
      </c>
      <c r="L26" s="58" t="e">
        <f>I26/H26</f>
        <v>#DIV/0!</v>
      </c>
      <c r="M26" s="198">
        <f>I26-J26</f>
        <v>0</v>
      </c>
    </row>
    <row r="27" spans="1:13" s="172" customFormat="1" ht="22.5" hidden="1" customHeight="1">
      <c r="A27" s="199" t="s">
        <v>80</v>
      </c>
      <c r="B27" s="295" t="s">
        <v>79</v>
      </c>
      <c r="C27" s="296"/>
      <c r="D27" s="296"/>
      <c r="E27" s="296"/>
      <c r="F27" s="296"/>
      <c r="G27" s="297"/>
      <c r="H27" s="179"/>
      <c r="I27" s="179"/>
      <c r="J27" s="179"/>
      <c r="K27" s="57">
        <f t="shared" si="2"/>
        <v>0</v>
      </c>
      <c r="L27" s="58" t="e">
        <f t="shared" si="3"/>
        <v>#DIV/0!</v>
      </c>
      <c r="M27" s="198">
        <f t="shared" si="4"/>
        <v>0</v>
      </c>
    </row>
    <row r="28" spans="1:13">
      <c r="A28" s="200"/>
      <c r="B28" s="295"/>
      <c r="C28" s="296"/>
      <c r="D28" s="296"/>
      <c r="E28" s="296"/>
      <c r="F28" s="296"/>
      <c r="G28" s="297"/>
      <c r="H28" s="17"/>
      <c r="I28" s="17"/>
      <c r="J28" s="17"/>
      <c r="K28" s="259"/>
      <c r="L28" s="18"/>
      <c r="M28" s="201"/>
    </row>
    <row r="29" spans="1:13" s="2" customFormat="1" ht="12.95" customHeight="1">
      <c r="A29" s="292" t="s">
        <v>30</v>
      </c>
      <c r="B29" s="293"/>
      <c r="C29" s="293"/>
      <c r="D29" s="293"/>
      <c r="E29" s="293"/>
      <c r="F29" s="293"/>
      <c r="G29" s="294"/>
      <c r="H29" s="19">
        <f>H30+H31</f>
        <v>59163.79</v>
      </c>
      <c r="I29" s="19">
        <f>I30+I31</f>
        <v>59163.79</v>
      </c>
      <c r="J29" s="19">
        <f>J30+J31</f>
        <v>59163.79</v>
      </c>
      <c r="K29" s="260">
        <f>I29-H29</f>
        <v>0</v>
      </c>
      <c r="L29" s="20">
        <f>I29/H29</f>
        <v>1</v>
      </c>
      <c r="M29" s="202">
        <f>I29-J29</f>
        <v>0</v>
      </c>
    </row>
    <row r="30" spans="1:13" s="2" customFormat="1">
      <c r="A30" s="199" t="s">
        <v>31</v>
      </c>
      <c r="B30" s="295"/>
      <c r="C30" s="296"/>
      <c r="D30" s="296"/>
      <c r="E30" s="296"/>
      <c r="F30" s="296"/>
      <c r="G30" s="297"/>
      <c r="H30" s="21"/>
      <c r="I30" s="22"/>
      <c r="J30" s="22"/>
      <c r="K30" s="261">
        <f>I30-H30</f>
        <v>0</v>
      </c>
      <c r="L30" s="262" t="e">
        <f>I30/H30</f>
        <v>#DIV/0!</v>
      </c>
      <c r="M30" s="203">
        <f>I30-J30</f>
        <v>0</v>
      </c>
    </row>
    <row r="31" spans="1:13" s="2" customFormat="1" ht="13.5" thickBot="1">
      <c r="A31" s="204" t="s">
        <v>32</v>
      </c>
      <c r="B31" s="298"/>
      <c r="C31" s="299"/>
      <c r="D31" s="299"/>
      <c r="E31" s="299"/>
      <c r="F31" s="299"/>
      <c r="G31" s="300"/>
      <c r="H31" s="205">
        <v>59163.79</v>
      </c>
      <c r="I31" s="205">
        <v>59163.79</v>
      </c>
      <c r="J31" s="205">
        <v>59163.79</v>
      </c>
      <c r="K31" s="263">
        <f>I31-H31</f>
        <v>0</v>
      </c>
      <c r="L31" s="264">
        <f>I31/H31</f>
        <v>1</v>
      </c>
      <c r="M31" s="206">
        <f>I31-J31</f>
        <v>0</v>
      </c>
    </row>
    <row r="32" spans="1:13" ht="13.5" thickBot="1">
      <c r="A32" s="301"/>
      <c r="B32" s="302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3"/>
    </row>
    <row r="33" spans="1:13" ht="12.95" customHeight="1" thickBot="1">
      <c r="A33" s="345" t="s">
        <v>96</v>
      </c>
      <c r="B33" s="346"/>
      <c r="C33" s="346"/>
      <c r="D33" s="346"/>
      <c r="E33" s="346"/>
      <c r="F33" s="346"/>
      <c r="G33" s="347"/>
      <c r="H33" s="115">
        <f>H34+H80</f>
        <v>4063063.79</v>
      </c>
      <c r="I33" s="115">
        <f>I34+I80</f>
        <v>3871136.63</v>
      </c>
      <c r="J33" s="115">
        <f>J34+J80</f>
        <v>3871135.63</v>
      </c>
      <c r="K33" s="207">
        <f t="shared" ref="K33:K78" si="5">I33-H33</f>
        <v>-191927.16000000015</v>
      </c>
      <c r="L33" s="91">
        <f t="shared" ref="L33:L78" si="6">I33/H33</f>
        <v>0.95276294689924124</v>
      </c>
      <c r="M33" s="216">
        <f t="shared" ref="M33:M78" si="7">I33-J33</f>
        <v>1</v>
      </c>
    </row>
    <row r="34" spans="1:13" ht="12.95" customHeight="1" thickBot="1">
      <c r="A34" s="345" t="s">
        <v>97</v>
      </c>
      <c r="B34" s="346"/>
      <c r="C34" s="346"/>
      <c r="D34" s="346"/>
      <c r="E34" s="346"/>
      <c r="F34" s="346"/>
      <c r="G34" s="347"/>
      <c r="H34" s="116">
        <f>H35+H52+H63+H69+H72+H76+H57</f>
        <v>4003900</v>
      </c>
      <c r="I34" s="117">
        <f>I35+I52+I63+I69+I72+I76+I57</f>
        <v>3811972.84</v>
      </c>
      <c r="J34" s="117">
        <f>J35+J52+J63+J69+J72+J76+J57</f>
        <v>3811971.84</v>
      </c>
      <c r="K34" s="207">
        <f t="shared" si="5"/>
        <v>-191927.16000000015</v>
      </c>
      <c r="L34" s="91">
        <f t="shared" si="6"/>
        <v>0.95206494667698993</v>
      </c>
      <c r="M34" s="216">
        <f t="shared" si="7"/>
        <v>1</v>
      </c>
    </row>
    <row r="35" spans="1:13" s="25" customFormat="1" ht="15.75" customHeight="1" thickBot="1">
      <c r="A35" s="217" t="s">
        <v>33</v>
      </c>
      <c r="B35" s="29" t="s">
        <v>34</v>
      </c>
      <c r="C35" s="30">
        <v>1</v>
      </c>
      <c r="D35" s="30">
        <v>0</v>
      </c>
      <c r="E35" s="31" t="s">
        <v>35</v>
      </c>
      <c r="F35" s="32">
        <v>0</v>
      </c>
      <c r="G35" s="33"/>
      <c r="H35" s="26">
        <f>H40+H36</f>
        <v>1866339</v>
      </c>
      <c r="I35" s="26">
        <f>I40+I36</f>
        <v>1866339</v>
      </c>
      <c r="J35" s="26">
        <f>J40+J36</f>
        <v>1866339</v>
      </c>
      <c r="K35" s="265">
        <f t="shared" si="5"/>
        <v>0</v>
      </c>
      <c r="L35" s="28">
        <f t="shared" si="6"/>
        <v>1</v>
      </c>
      <c r="M35" s="218">
        <f t="shared" si="7"/>
        <v>0</v>
      </c>
    </row>
    <row r="36" spans="1:13" s="2" customFormat="1">
      <c r="A36" s="219" t="s">
        <v>73</v>
      </c>
      <c r="B36" s="34" t="s">
        <v>34</v>
      </c>
      <c r="C36" s="35">
        <v>1</v>
      </c>
      <c r="D36" s="35">
        <v>2</v>
      </c>
      <c r="E36" s="36" t="s">
        <v>35</v>
      </c>
      <c r="F36" s="37">
        <v>0</v>
      </c>
      <c r="G36" s="37"/>
      <c r="H36" s="80">
        <f>H37</f>
        <v>512969</v>
      </c>
      <c r="I36" s="80">
        <f>I37</f>
        <v>512969</v>
      </c>
      <c r="J36" s="80">
        <f>J37</f>
        <v>512969</v>
      </c>
      <c r="K36" s="39">
        <f t="shared" si="5"/>
        <v>0</v>
      </c>
      <c r="L36" s="40">
        <f t="shared" si="6"/>
        <v>1</v>
      </c>
      <c r="M36" s="220">
        <f t="shared" si="7"/>
        <v>0</v>
      </c>
    </row>
    <row r="37" spans="1:13" s="2" customFormat="1">
      <c r="A37" s="221" t="s">
        <v>74</v>
      </c>
      <c r="B37" s="41" t="s">
        <v>34</v>
      </c>
      <c r="C37" s="42">
        <v>1</v>
      </c>
      <c r="D37" s="42">
        <v>2</v>
      </c>
      <c r="E37" s="43">
        <v>9990020300</v>
      </c>
      <c r="F37" s="44"/>
      <c r="G37" s="44"/>
      <c r="H37" s="118">
        <f>H38+H39</f>
        <v>512969</v>
      </c>
      <c r="I37" s="118">
        <f>I38+I39</f>
        <v>512969</v>
      </c>
      <c r="J37" s="118">
        <f>J38+J39</f>
        <v>512969</v>
      </c>
      <c r="K37" s="14">
        <f t="shared" si="5"/>
        <v>0</v>
      </c>
      <c r="L37" s="10">
        <f t="shared" si="6"/>
        <v>1</v>
      </c>
      <c r="M37" s="192">
        <f t="shared" si="7"/>
        <v>0</v>
      </c>
    </row>
    <row r="38" spans="1:13" s="2" customFormat="1">
      <c r="A38" s="208" t="s">
        <v>37</v>
      </c>
      <c r="B38" s="45" t="s">
        <v>34</v>
      </c>
      <c r="C38" s="46">
        <v>1</v>
      </c>
      <c r="D38" s="46">
        <v>2</v>
      </c>
      <c r="E38" s="47">
        <v>9990020300</v>
      </c>
      <c r="F38" s="48">
        <v>121</v>
      </c>
      <c r="G38" s="48">
        <v>211</v>
      </c>
      <c r="H38" s="119">
        <v>393985</v>
      </c>
      <c r="I38" s="119">
        <f>82468+27600+55200+27600+27600+27600+97716+48201</f>
        <v>393985</v>
      </c>
      <c r="J38" s="119">
        <f>82468+27600+55200+27600+27600+27600+97716+48201</f>
        <v>393985</v>
      </c>
      <c r="K38" s="50">
        <f t="shared" si="5"/>
        <v>0</v>
      </c>
      <c r="L38" s="51">
        <f t="shared" si="6"/>
        <v>1</v>
      </c>
      <c r="M38" s="141">
        <f t="shared" si="7"/>
        <v>0</v>
      </c>
    </row>
    <row r="39" spans="1:13" s="2" customFormat="1">
      <c r="A39" s="222" t="s">
        <v>38</v>
      </c>
      <c r="B39" s="53" t="s">
        <v>34</v>
      </c>
      <c r="C39" s="54">
        <v>1</v>
      </c>
      <c r="D39" s="54">
        <v>2</v>
      </c>
      <c r="E39" s="55">
        <v>9990020300</v>
      </c>
      <c r="F39" s="56">
        <v>129</v>
      </c>
      <c r="G39" s="56">
        <v>213</v>
      </c>
      <c r="H39" s="125">
        <v>118984</v>
      </c>
      <c r="I39" s="174">
        <f>25005+8335+16670+8335+8335+8335+29510+14459</f>
        <v>118984</v>
      </c>
      <c r="J39" s="174">
        <f>25005+8335+16670+8335+8335+8335+29510+14459</f>
        <v>118984</v>
      </c>
      <c r="K39" s="57">
        <f t="shared" si="5"/>
        <v>0</v>
      </c>
      <c r="L39" s="58">
        <f t="shared" si="6"/>
        <v>1</v>
      </c>
      <c r="M39" s="198">
        <f t="shared" si="7"/>
        <v>0</v>
      </c>
    </row>
    <row r="40" spans="1:13">
      <c r="A40" s="219" t="s">
        <v>60</v>
      </c>
      <c r="B40" s="34" t="s">
        <v>34</v>
      </c>
      <c r="C40" s="35">
        <v>1</v>
      </c>
      <c r="D40" s="35">
        <v>4</v>
      </c>
      <c r="E40" s="36" t="s">
        <v>35</v>
      </c>
      <c r="F40" s="37">
        <v>0</v>
      </c>
      <c r="G40" s="37"/>
      <c r="H40" s="80">
        <f>H41</f>
        <v>1353370</v>
      </c>
      <c r="I40" s="80">
        <f>I41</f>
        <v>1353370</v>
      </c>
      <c r="J40" s="80">
        <f>J41</f>
        <v>1353370</v>
      </c>
      <c r="K40" s="39">
        <f t="shared" si="5"/>
        <v>0</v>
      </c>
      <c r="L40" s="40">
        <f t="shared" si="6"/>
        <v>1</v>
      </c>
      <c r="M40" s="220">
        <f t="shared" si="7"/>
        <v>0</v>
      </c>
    </row>
    <row r="41" spans="1:13">
      <c r="A41" s="221" t="s">
        <v>36</v>
      </c>
      <c r="B41" s="41" t="s">
        <v>34</v>
      </c>
      <c r="C41" s="42">
        <v>1</v>
      </c>
      <c r="D41" s="42">
        <v>4</v>
      </c>
      <c r="E41" s="43">
        <v>9990020400</v>
      </c>
      <c r="F41" s="44">
        <v>0</v>
      </c>
      <c r="G41" s="44"/>
      <c r="H41" s="118">
        <f>SUM(H42:H51)</f>
        <v>1353370</v>
      </c>
      <c r="I41" s="118">
        <f>SUM(I42:I51)</f>
        <v>1353370</v>
      </c>
      <c r="J41" s="118">
        <f>SUM(J42:J51)</f>
        <v>1353370</v>
      </c>
      <c r="K41" s="14">
        <f t="shared" si="5"/>
        <v>0</v>
      </c>
      <c r="L41" s="10">
        <f t="shared" si="6"/>
        <v>1</v>
      </c>
      <c r="M41" s="192">
        <f t="shared" si="7"/>
        <v>0</v>
      </c>
    </row>
    <row r="42" spans="1:13" s="148" customFormat="1">
      <c r="A42" s="208" t="s">
        <v>37</v>
      </c>
      <c r="B42" s="45" t="s">
        <v>34</v>
      </c>
      <c r="C42" s="46">
        <v>1</v>
      </c>
      <c r="D42" s="46">
        <v>4</v>
      </c>
      <c r="E42" s="47">
        <v>9990020400</v>
      </c>
      <c r="F42" s="48">
        <v>121</v>
      </c>
      <c r="G42" s="48">
        <v>211</v>
      </c>
      <c r="H42" s="128">
        <v>844836</v>
      </c>
      <c r="I42" s="49">
        <f>197795+66122+177689+45280+89802+45137+22372+67278+133361</f>
        <v>844836</v>
      </c>
      <c r="J42" s="49">
        <f>197795+66122+177689+45280+89802+45137+22372+67278+133361</f>
        <v>844836</v>
      </c>
      <c r="K42" s="50">
        <f t="shared" si="5"/>
        <v>0</v>
      </c>
      <c r="L42" s="51">
        <f t="shared" si="6"/>
        <v>1</v>
      </c>
      <c r="M42" s="141">
        <f t="shared" si="7"/>
        <v>0</v>
      </c>
    </row>
    <row r="43" spans="1:13" s="148" customFormat="1">
      <c r="A43" s="223" t="s">
        <v>38</v>
      </c>
      <c r="B43" s="45" t="s">
        <v>34</v>
      </c>
      <c r="C43" s="46">
        <v>1</v>
      </c>
      <c r="D43" s="46">
        <v>4</v>
      </c>
      <c r="E43" s="47">
        <v>9990020400</v>
      </c>
      <c r="F43" s="48">
        <v>129</v>
      </c>
      <c r="G43" s="48">
        <v>213</v>
      </c>
      <c r="H43" s="128">
        <v>255140</v>
      </c>
      <c r="I43" s="49">
        <f>59847+19949+53662+13675+27113+19949-1200+24574+37571</f>
        <v>255140</v>
      </c>
      <c r="J43" s="49">
        <f>59847+19949+53662+13675+27113+19949-1200+24574+37571</f>
        <v>255140</v>
      </c>
      <c r="K43" s="50">
        <f t="shared" si="5"/>
        <v>0</v>
      </c>
      <c r="L43" s="51">
        <f t="shared" si="6"/>
        <v>1</v>
      </c>
      <c r="M43" s="141">
        <f t="shared" si="7"/>
        <v>0</v>
      </c>
    </row>
    <row r="44" spans="1:13">
      <c r="A44" s="208" t="s">
        <v>39</v>
      </c>
      <c r="B44" s="45" t="s">
        <v>34</v>
      </c>
      <c r="C44" s="46">
        <v>1</v>
      </c>
      <c r="D44" s="46">
        <v>4</v>
      </c>
      <c r="E44" s="47">
        <v>9990020400</v>
      </c>
      <c r="F44" s="48">
        <v>247</v>
      </c>
      <c r="G44" s="52">
        <v>223</v>
      </c>
      <c r="H44" s="128">
        <f>30000+38000+21114</f>
        <v>89114</v>
      </c>
      <c r="I44" s="128">
        <f>30000+38000+21114</f>
        <v>89114</v>
      </c>
      <c r="J44" s="128">
        <f>30000+38000+21114</f>
        <v>89114</v>
      </c>
      <c r="K44" s="50">
        <f t="shared" si="5"/>
        <v>0</v>
      </c>
      <c r="L44" s="51">
        <f t="shared" si="6"/>
        <v>1</v>
      </c>
      <c r="M44" s="141">
        <f t="shared" si="7"/>
        <v>0</v>
      </c>
    </row>
    <row r="45" spans="1:13" s="149" customFormat="1">
      <c r="A45" s="208" t="s">
        <v>40</v>
      </c>
      <c r="B45" s="45" t="s">
        <v>34</v>
      </c>
      <c r="C45" s="46">
        <v>1</v>
      </c>
      <c r="D45" s="46">
        <v>4</v>
      </c>
      <c r="E45" s="47">
        <v>9990020400</v>
      </c>
      <c r="F45" s="48">
        <v>244</v>
      </c>
      <c r="G45" s="52">
        <v>226</v>
      </c>
      <c r="H45" s="128">
        <f>40000+25780</f>
        <v>65780</v>
      </c>
      <c r="I45" s="128">
        <f>20000+18000+27780</f>
        <v>65780</v>
      </c>
      <c r="J45" s="128">
        <f>20000+18000+27780</f>
        <v>65780</v>
      </c>
      <c r="K45" s="50">
        <f>I45-H45</f>
        <v>0</v>
      </c>
      <c r="L45" s="51">
        <f>I45/H45</f>
        <v>1</v>
      </c>
      <c r="M45" s="141">
        <f>I45-J45</f>
        <v>0</v>
      </c>
    </row>
    <row r="46" spans="1:13">
      <c r="A46" s="208" t="s">
        <v>61</v>
      </c>
      <c r="B46" s="45" t="s">
        <v>34</v>
      </c>
      <c r="C46" s="46">
        <v>1</v>
      </c>
      <c r="D46" s="46">
        <v>4</v>
      </c>
      <c r="E46" s="47">
        <v>9990020400</v>
      </c>
      <c r="F46" s="48">
        <v>851</v>
      </c>
      <c r="G46" s="52">
        <v>291</v>
      </c>
      <c r="H46" s="128">
        <v>1000</v>
      </c>
      <c r="I46" s="128">
        <v>1000</v>
      </c>
      <c r="J46" s="128">
        <v>1000</v>
      </c>
      <c r="K46" s="50">
        <f t="shared" si="5"/>
        <v>0</v>
      </c>
      <c r="L46" s="51">
        <f t="shared" si="6"/>
        <v>1</v>
      </c>
      <c r="M46" s="141">
        <f t="shared" si="7"/>
        <v>0</v>
      </c>
    </row>
    <row r="47" spans="1:13">
      <c r="A47" s="208" t="s">
        <v>21</v>
      </c>
      <c r="B47" s="45" t="s">
        <v>34</v>
      </c>
      <c r="C47" s="46">
        <v>1</v>
      </c>
      <c r="D47" s="46">
        <v>4</v>
      </c>
      <c r="E47" s="47">
        <v>9990020400</v>
      </c>
      <c r="F47" s="48">
        <v>851</v>
      </c>
      <c r="G47" s="52">
        <v>291</v>
      </c>
      <c r="H47" s="128">
        <v>2000</v>
      </c>
      <c r="I47" s="128">
        <v>2000</v>
      </c>
      <c r="J47" s="128">
        <v>2000</v>
      </c>
      <c r="K47" s="50">
        <f t="shared" si="5"/>
        <v>0</v>
      </c>
      <c r="L47" s="51">
        <f t="shared" si="6"/>
        <v>1</v>
      </c>
      <c r="M47" s="141">
        <f t="shared" si="7"/>
        <v>0</v>
      </c>
    </row>
    <row r="48" spans="1:13" s="25" customFormat="1" ht="12">
      <c r="A48" s="208" t="s">
        <v>84</v>
      </c>
      <c r="B48" s="45" t="s">
        <v>34</v>
      </c>
      <c r="C48" s="46">
        <v>1</v>
      </c>
      <c r="D48" s="46">
        <v>4</v>
      </c>
      <c r="E48" s="47">
        <v>9990020400</v>
      </c>
      <c r="F48" s="48">
        <v>852</v>
      </c>
      <c r="G48" s="52">
        <v>291</v>
      </c>
      <c r="H48" s="49">
        <v>1500</v>
      </c>
      <c r="I48" s="49">
        <v>1500</v>
      </c>
      <c r="J48" s="49">
        <v>1500</v>
      </c>
      <c r="K48" s="50">
        <f>I48-H48</f>
        <v>0</v>
      </c>
      <c r="L48" s="51">
        <f>I48/H48</f>
        <v>1</v>
      </c>
      <c r="M48" s="141">
        <f>I48-J48</f>
        <v>0</v>
      </c>
    </row>
    <row r="49" spans="1:13" s="2" customFormat="1">
      <c r="A49" s="208" t="s">
        <v>98</v>
      </c>
      <c r="B49" s="45" t="s">
        <v>34</v>
      </c>
      <c r="C49" s="46">
        <v>1</v>
      </c>
      <c r="D49" s="46">
        <v>4</v>
      </c>
      <c r="E49" s="47">
        <v>9990020400</v>
      </c>
      <c r="F49" s="48">
        <v>244</v>
      </c>
      <c r="G49" s="52">
        <v>310</v>
      </c>
      <c r="H49" s="119"/>
      <c r="I49" s="119"/>
      <c r="J49" s="119"/>
      <c r="K49" s="50">
        <f t="shared" si="5"/>
        <v>0</v>
      </c>
      <c r="L49" s="51" t="e">
        <f t="shared" si="6"/>
        <v>#DIV/0!</v>
      </c>
      <c r="M49" s="141">
        <f t="shared" si="7"/>
        <v>0</v>
      </c>
    </row>
    <row r="50" spans="1:13">
      <c r="A50" s="224" t="s">
        <v>41</v>
      </c>
      <c r="B50" s="45" t="s">
        <v>34</v>
      </c>
      <c r="C50" s="46">
        <v>1</v>
      </c>
      <c r="D50" s="46">
        <v>4</v>
      </c>
      <c r="E50" s="47">
        <v>9990020400</v>
      </c>
      <c r="F50" s="48">
        <v>244</v>
      </c>
      <c r="G50" s="52">
        <v>343</v>
      </c>
      <c r="H50" s="119">
        <v>82000</v>
      </c>
      <c r="I50" s="119">
        <v>82000</v>
      </c>
      <c r="J50" s="119">
        <v>82000</v>
      </c>
      <c r="K50" s="50">
        <f t="shared" si="5"/>
        <v>0</v>
      </c>
      <c r="L50" s="51">
        <f t="shared" si="6"/>
        <v>1</v>
      </c>
      <c r="M50" s="141">
        <f t="shared" si="7"/>
        <v>0</v>
      </c>
    </row>
    <row r="51" spans="1:13" ht="13.5" thickBot="1">
      <c r="A51" s="225" t="s">
        <v>42</v>
      </c>
      <c r="B51" s="120" t="s">
        <v>34</v>
      </c>
      <c r="C51" s="121">
        <v>1</v>
      </c>
      <c r="D51" s="121">
        <v>4</v>
      </c>
      <c r="E51" s="75">
        <v>9990020400</v>
      </c>
      <c r="F51" s="122">
        <v>244</v>
      </c>
      <c r="G51" s="123">
        <v>346</v>
      </c>
      <c r="H51" s="143">
        <v>12000</v>
      </c>
      <c r="I51" s="143">
        <v>12000</v>
      </c>
      <c r="J51" s="143">
        <v>12000</v>
      </c>
      <c r="K51" s="78">
        <f t="shared" si="5"/>
        <v>0</v>
      </c>
      <c r="L51" s="79">
        <f t="shared" si="6"/>
        <v>1</v>
      </c>
      <c r="M51" s="226">
        <f t="shared" si="7"/>
        <v>0</v>
      </c>
    </row>
    <row r="52" spans="1:13" ht="13.5" thickBot="1">
      <c r="A52" s="227" t="s">
        <v>62</v>
      </c>
      <c r="B52" s="29" t="s">
        <v>34</v>
      </c>
      <c r="C52" s="30">
        <v>2</v>
      </c>
      <c r="D52" s="30">
        <v>0</v>
      </c>
      <c r="E52" s="31" t="s">
        <v>35</v>
      </c>
      <c r="F52" s="32">
        <v>0</v>
      </c>
      <c r="G52" s="32"/>
      <c r="H52" s="150">
        <f>H53</f>
        <v>129400</v>
      </c>
      <c r="I52" s="151">
        <f>I53</f>
        <v>129400</v>
      </c>
      <c r="J52" s="151">
        <f>J53</f>
        <v>129399</v>
      </c>
      <c r="K52" s="152">
        <f t="shared" si="5"/>
        <v>0</v>
      </c>
      <c r="L52" s="153">
        <f t="shared" si="6"/>
        <v>1</v>
      </c>
      <c r="M52" s="266">
        <f t="shared" si="7"/>
        <v>1</v>
      </c>
    </row>
    <row r="53" spans="1:13" ht="23.25" customHeight="1">
      <c r="A53" s="228" t="s">
        <v>99</v>
      </c>
      <c r="B53" s="34" t="s">
        <v>34</v>
      </c>
      <c r="C53" s="62">
        <v>2</v>
      </c>
      <c r="D53" s="62">
        <v>3</v>
      </c>
      <c r="E53" s="63">
        <v>9980051180</v>
      </c>
      <c r="F53" s="64">
        <v>0</v>
      </c>
      <c r="G53" s="65"/>
      <c r="H53" s="66">
        <f>H54+H55+H56</f>
        <v>129400</v>
      </c>
      <c r="I53" s="124">
        <f>I54+I55+I56</f>
        <v>129400</v>
      </c>
      <c r="J53" s="124">
        <f>J54+J55+J56</f>
        <v>129399</v>
      </c>
      <c r="K53" s="39">
        <f t="shared" si="5"/>
        <v>0</v>
      </c>
      <c r="L53" s="40">
        <f t="shared" si="6"/>
        <v>1</v>
      </c>
      <c r="M53" s="281">
        <f t="shared" si="7"/>
        <v>1</v>
      </c>
    </row>
    <row r="54" spans="1:13">
      <c r="A54" s="208" t="s">
        <v>37</v>
      </c>
      <c r="B54" s="45" t="s">
        <v>34</v>
      </c>
      <c r="C54" s="46">
        <v>2</v>
      </c>
      <c r="D54" s="46">
        <v>3</v>
      </c>
      <c r="E54" s="47">
        <v>9980051180</v>
      </c>
      <c r="F54" s="48">
        <v>121</v>
      </c>
      <c r="G54" s="67">
        <v>211</v>
      </c>
      <c r="H54" s="68">
        <v>83256</v>
      </c>
      <c r="I54" s="128">
        <f>20814+6938+13876+6938+6938+6938+2414+6938+11462</f>
        <v>83256</v>
      </c>
      <c r="J54" s="128">
        <v>83255</v>
      </c>
      <c r="K54" s="50">
        <f t="shared" si="5"/>
        <v>0</v>
      </c>
      <c r="L54" s="51">
        <f t="shared" si="6"/>
        <v>1</v>
      </c>
      <c r="M54" s="282">
        <f t="shared" si="7"/>
        <v>1</v>
      </c>
    </row>
    <row r="55" spans="1:13">
      <c r="A55" s="223" t="s">
        <v>38</v>
      </c>
      <c r="B55" s="45" t="s">
        <v>34</v>
      </c>
      <c r="C55" s="46">
        <v>2</v>
      </c>
      <c r="D55" s="46">
        <v>3</v>
      </c>
      <c r="E55" s="47">
        <v>9980051180</v>
      </c>
      <c r="F55" s="48">
        <v>129</v>
      </c>
      <c r="G55" s="67">
        <v>213</v>
      </c>
      <c r="H55" s="69">
        <v>25144</v>
      </c>
      <c r="I55" s="128">
        <f>6285+2095+4190+2095+2095+2095+2095+4194</f>
        <v>25144</v>
      </c>
      <c r="J55" s="128">
        <f>6285+2095+4190+2095+2095+2095+2095+4194</f>
        <v>25144</v>
      </c>
      <c r="K55" s="50">
        <f t="shared" si="5"/>
        <v>0</v>
      </c>
      <c r="L55" s="51">
        <f t="shared" si="6"/>
        <v>1</v>
      </c>
      <c r="M55" s="141">
        <f t="shared" si="7"/>
        <v>0</v>
      </c>
    </row>
    <row r="56" spans="1:13" s="72" customFormat="1" ht="13.5" customHeight="1" thickBot="1">
      <c r="A56" s="229" t="s">
        <v>42</v>
      </c>
      <c r="B56" s="73" t="s">
        <v>34</v>
      </c>
      <c r="C56" s="74">
        <v>2</v>
      </c>
      <c r="D56" s="74">
        <v>3</v>
      </c>
      <c r="E56" s="75">
        <v>9980051180</v>
      </c>
      <c r="F56" s="76">
        <v>244</v>
      </c>
      <c r="G56" s="142">
        <v>346</v>
      </c>
      <c r="H56" s="77">
        <v>21000</v>
      </c>
      <c r="I56" s="77">
        <v>21000</v>
      </c>
      <c r="J56" s="77">
        <v>21000</v>
      </c>
      <c r="K56" s="78">
        <f t="shared" si="5"/>
        <v>0</v>
      </c>
      <c r="L56" s="79">
        <f t="shared" si="6"/>
        <v>1</v>
      </c>
      <c r="M56" s="226">
        <f t="shared" si="7"/>
        <v>0</v>
      </c>
    </row>
    <row r="57" spans="1:13" s="72" customFormat="1" ht="12.75" customHeight="1" thickBot="1">
      <c r="A57" s="230" t="s">
        <v>63</v>
      </c>
      <c r="B57" s="59" t="s">
        <v>34</v>
      </c>
      <c r="C57" s="60">
        <v>4</v>
      </c>
      <c r="D57" s="60">
        <v>0</v>
      </c>
      <c r="E57" s="33" t="s">
        <v>35</v>
      </c>
      <c r="F57" s="61">
        <v>0</v>
      </c>
      <c r="G57" s="61"/>
      <c r="H57" s="267">
        <f>H60+H58</f>
        <v>49988.87</v>
      </c>
      <c r="I57" s="267">
        <f>I60+I58</f>
        <v>49988.87</v>
      </c>
      <c r="J57" s="267">
        <f>J60+J58</f>
        <v>49988.87</v>
      </c>
      <c r="K57" s="27">
        <f t="shared" si="5"/>
        <v>0</v>
      </c>
      <c r="L57" s="28">
        <f t="shared" si="6"/>
        <v>1</v>
      </c>
      <c r="M57" s="154">
        <f t="shared" si="7"/>
        <v>0</v>
      </c>
    </row>
    <row r="58" spans="1:13" ht="12" hidden="1" customHeight="1">
      <c r="A58" s="231" t="s">
        <v>70</v>
      </c>
      <c r="B58" s="166" t="s">
        <v>34</v>
      </c>
      <c r="C58" s="62">
        <v>4</v>
      </c>
      <c r="D58" s="62">
        <v>9</v>
      </c>
      <c r="E58" s="63">
        <v>9993159802</v>
      </c>
      <c r="F58" s="64">
        <v>0</v>
      </c>
      <c r="G58" s="64"/>
      <c r="H58" s="38">
        <f>H59</f>
        <v>0</v>
      </c>
      <c r="I58" s="38">
        <f>I59</f>
        <v>0</v>
      </c>
      <c r="J58" s="38">
        <f>J59</f>
        <v>0</v>
      </c>
      <c r="K58" s="39">
        <f>I58-H58</f>
        <v>0</v>
      </c>
      <c r="L58" s="40" t="e">
        <f t="shared" si="6"/>
        <v>#DIV/0!</v>
      </c>
      <c r="M58" s="220">
        <f t="shared" si="7"/>
        <v>0</v>
      </c>
    </row>
    <row r="59" spans="1:13" ht="15" hidden="1" customHeight="1">
      <c r="A59" s="167" t="s">
        <v>85</v>
      </c>
      <c r="B59" s="168" t="s">
        <v>34</v>
      </c>
      <c r="C59" s="169">
        <v>4</v>
      </c>
      <c r="D59" s="169">
        <v>9</v>
      </c>
      <c r="E59" s="170">
        <v>9993159802</v>
      </c>
      <c r="F59" s="171">
        <v>244</v>
      </c>
      <c r="G59" s="171">
        <v>226</v>
      </c>
      <c r="H59" s="177"/>
      <c r="I59" s="177"/>
      <c r="J59" s="177"/>
      <c r="K59" s="57">
        <f>I59-H59</f>
        <v>0</v>
      </c>
      <c r="L59" s="58" t="e">
        <f t="shared" si="6"/>
        <v>#DIV/0!</v>
      </c>
      <c r="M59" s="141">
        <f t="shared" si="7"/>
        <v>0</v>
      </c>
    </row>
    <row r="60" spans="1:13" s="72" customFormat="1" ht="13.5" customHeight="1">
      <c r="A60" s="232" t="s">
        <v>43</v>
      </c>
      <c r="B60" s="34" t="s">
        <v>34</v>
      </c>
      <c r="C60" s="62">
        <v>4</v>
      </c>
      <c r="D60" s="62">
        <v>12</v>
      </c>
      <c r="E60" s="34" t="s">
        <v>35</v>
      </c>
      <c r="F60" s="64">
        <v>0</v>
      </c>
      <c r="G60" s="64"/>
      <c r="H60" s="268">
        <f>H61+H62</f>
        <v>49988.87</v>
      </c>
      <c r="I60" s="268">
        <f>I61+I62</f>
        <v>49988.87</v>
      </c>
      <c r="J60" s="268">
        <f>J61+J62</f>
        <v>49988.87</v>
      </c>
      <c r="K60" s="39">
        <f>I60-H60</f>
        <v>0</v>
      </c>
      <c r="L60" s="40">
        <f t="shared" si="6"/>
        <v>1</v>
      </c>
      <c r="M60" s="220">
        <f t="shared" si="7"/>
        <v>0</v>
      </c>
    </row>
    <row r="61" spans="1:13" s="2" customFormat="1" ht="12" customHeight="1">
      <c r="A61" s="222" t="s">
        <v>100</v>
      </c>
      <c r="B61" s="53" t="s">
        <v>34</v>
      </c>
      <c r="C61" s="54">
        <v>4</v>
      </c>
      <c r="D61" s="54">
        <v>12</v>
      </c>
      <c r="E61" s="55">
        <v>9992649900</v>
      </c>
      <c r="F61" s="56">
        <v>245</v>
      </c>
      <c r="G61" s="56">
        <v>226</v>
      </c>
      <c r="H61" s="269">
        <f>15870+34118.87</f>
        <v>49988.87</v>
      </c>
      <c r="I61" s="269">
        <f>10388.87+39600</f>
        <v>49988.87</v>
      </c>
      <c r="J61" s="269">
        <f>10388.87+39600</f>
        <v>49988.87</v>
      </c>
      <c r="K61" s="57">
        <f>I61-H61</f>
        <v>0</v>
      </c>
      <c r="L61" s="58">
        <f t="shared" si="6"/>
        <v>1</v>
      </c>
      <c r="M61" s="283">
        <f t="shared" si="7"/>
        <v>0</v>
      </c>
    </row>
    <row r="62" spans="1:13" s="2" customFormat="1" ht="12" customHeight="1" thickBot="1">
      <c r="A62" s="233" t="s">
        <v>44</v>
      </c>
      <c r="B62" s="83" t="s">
        <v>34</v>
      </c>
      <c r="C62" s="84">
        <v>4</v>
      </c>
      <c r="D62" s="84">
        <v>12</v>
      </c>
      <c r="E62" s="85">
        <v>9992649900</v>
      </c>
      <c r="F62" s="86">
        <v>245</v>
      </c>
      <c r="G62" s="86">
        <v>226</v>
      </c>
      <c r="H62" s="87"/>
      <c r="I62" s="87"/>
      <c r="J62" s="87"/>
      <c r="K62" s="88">
        <f t="shared" si="5"/>
        <v>0</v>
      </c>
      <c r="L62" s="89" t="e">
        <f t="shared" si="6"/>
        <v>#DIV/0!</v>
      </c>
      <c r="M62" s="234">
        <f t="shared" si="7"/>
        <v>0</v>
      </c>
    </row>
    <row r="63" spans="1:13" ht="12" customHeight="1" thickBot="1">
      <c r="A63" s="235" t="s">
        <v>66</v>
      </c>
      <c r="B63" s="90" t="s">
        <v>34</v>
      </c>
      <c r="C63" s="30">
        <v>5</v>
      </c>
      <c r="D63" s="30">
        <v>0</v>
      </c>
      <c r="E63" s="31" t="s">
        <v>35</v>
      </c>
      <c r="F63" s="32">
        <v>0</v>
      </c>
      <c r="G63" s="32"/>
      <c r="H63" s="270">
        <f>H66+H64</f>
        <v>1099789.1299999999</v>
      </c>
      <c r="I63" s="270">
        <f>I66+I64</f>
        <v>907861.97</v>
      </c>
      <c r="J63" s="270">
        <f>J66+J64</f>
        <v>907861.97</v>
      </c>
      <c r="K63" s="207">
        <f t="shared" si="5"/>
        <v>-191927.15999999992</v>
      </c>
      <c r="L63" s="91">
        <f t="shared" si="6"/>
        <v>0.82548730955360516</v>
      </c>
      <c r="M63" s="216">
        <f t="shared" si="7"/>
        <v>0</v>
      </c>
    </row>
    <row r="64" spans="1:13" s="2" customFormat="1" ht="0.75" hidden="1" customHeight="1">
      <c r="A64" s="236" t="s">
        <v>81</v>
      </c>
      <c r="B64" s="126" t="s">
        <v>34</v>
      </c>
      <c r="C64" s="97">
        <v>5</v>
      </c>
      <c r="D64" s="97">
        <v>2</v>
      </c>
      <c r="E64" s="34" t="s">
        <v>35</v>
      </c>
      <c r="F64" s="98">
        <v>0</v>
      </c>
      <c r="G64" s="98"/>
      <c r="H64" s="127">
        <f>H65</f>
        <v>0</v>
      </c>
      <c r="I64" s="127">
        <f>I65</f>
        <v>0</v>
      </c>
      <c r="J64" s="127">
        <f>J65</f>
        <v>0</v>
      </c>
      <c r="K64" s="271">
        <f t="shared" si="5"/>
        <v>0</v>
      </c>
      <c r="L64" s="6" t="e">
        <f t="shared" si="6"/>
        <v>#DIV/0!</v>
      </c>
      <c r="M64" s="194">
        <f t="shared" si="7"/>
        <v>0</v>
      </c>
    </row>
    <row r="65" spans="1:13" hidden="1">
      <c r="A65" s="237" t="s">
        <v>101</v>
      </c>
      <c r="B65" s="92" t="s">
        <v>34</v>
      </c>
      <c r="C65" s="92" t="s">
        <v>45</v>
      </c>
      <c r="D65" s="92" t="s">
        <v>46</v>
      </c>
      <c r="E65" s="92" t="s">
        <v>47</v>
      </c>
      <c r="F65" s="92" t="s">
        <v>48</v>
      </c>
      <c r="G65" s="67">
        <v>225</v>
      </c>
      <c r="H65" s="131"/>
      <c r="I65" s="131"/>
      <c r="J65" s="131"/>
      <c r="K65" s="272">
        <f>I65-H65</f>
        <v>0</v>
      </c>
      <c r="L65" s="51" t="e">
        <f>I65/H65</f>
        <v>#DIV/0!</v>
      </c>
      <c r="M65" s="141">
        <f>I65-J65</f>
        <v>0</v>
      </c>
    </row>
    <row r="66" spans="1:13">
      <c r="A66" s="236" t="s">
        <v>49</v>
      </c>
      <c r="B66" s="126" t="s">
        <v>34</v>
      </c>
      <c r="C66" s="97">
        <v>5</v>
      </c>
      <c r="D66" s="97">
        <v>3</v>
      </c>
      <c r="E66" s="34" t="s">
        <v>35</v>
      </c>
      <c r="F66" s="98">
        <v>0</v>
      </c>
      <c r="G66" s="98"/>
      <c r="H66" s="273">
        <f>SUM(H67:H68)</f>
        <v>1099789.1299999999</v>
      </c>
      <c r="I66" s="273">
        <f>SUM(I67:I68)</f>
        <v>907861.97</v>
      </c>
      <c r="J66" s="273">
        <f>SUM(J67:J68)</f>
        <v>907861.97</v>
      </c>
      <c r="K66" s="5">
        <f t="shared" si="5"/>
        <v>-191927.15999999992</v>
      </c>
      <c r="L66" s="6">
        <f t="shared" si="6"/>
        <v>0.82548730955360516</v>
      </c>
      <c r="M66" s="194">
        <f t="shared" si="7"/>
        <v>0</v>
      </c>
    </row>
    <row r="67" spans="1:13">
      <c r="A67" s="238" t="s">
        <v>69</v>
      </c>
      <c r="B67" s="92" t="s">
        <v>34</v>
      </c>
      <c r="C67" s="92" t="s">
        <v>45</v>
      </c>
      <c r="D67" s="92" t="s">
        <v>50</v>
      </c>
      <c r="E67" s="92" t="s">
        <v>51</v>
      </c>
      <c r="F67" s="92" t="s">
        <v>48</v>
      </c>
      <c r="G67" s="67">
        <v>225</v>
      </c>
      <c r="H67" s="209"/>
      <c r="I67" s="209"/>
      <c r="J67" s="209"/>
      <c r="K67" s="50">
        <f t="shared" si="5"/>
        <v>0</v>
      </c>
      <c r="L67" s="51" t="e">
        <f t="shared" si="6"/>
        <v>#DIV/0!</v>
      </c>
      <c r="M67" s="141">
        <f t="shared" si="7"/>
        <v>0</v>
      </c>
    </row>
    <row r="68" spans="1:13" ht="13.5" thickBot="1">
      <c r="A68" s="239" t="s">
        <v>52</v>
      </c>
      <c r="B68" s="129" t="s">
        <v>34</v>
      </c>
      <c r="C68" s="129" t="s">
        <v>45</v>
      </c>
      <c r="D68" s="129" t="s">
        <v>50</v>
      </c>
      <c r="E68" s="129" t="s">
        <v>53</v>
      </c>
      <c r="F68" s="129" t="s">
        <v>48</v>
      </c>
      <c r="G68" s="130">
        <v>226</v>
      </c>
      <c r="H68" s="274">
        <f>1218802-34118.87-38000-46894</f>
        <v>1099789.1299999999</v>
      </c>
      <c r="I68" s="274">
        <f>273502+31663+323324+21662+111662-37501.79+40455+21663+121432.76</f>
        <v>907861.97</v>
      </c>
      <c r="J68" s="274">
        <f>273502+31663+323324+21662+111662-37501.79+40455+21663+121432.76</f>
        <v>907861.97</v>
      </c>
      <c r="K68" s="275">
        <f t="shared" si="5"/>
        <v>-191927.15999999992</v>
      </c>
      <c r="L68" s="71">
        <f t="shared" si="6"/>
        <v>0.82548730955360516</v>
      </c>
      <c r="M68" s="240">
        <f t="shared" si="7"/>
        <v>0</v>
      </c>
    </row>
    <row r="69" spans="1:13" ht="13.5" hidden="1" thickBot="1">
      <c r="A69" s="155" t="s">
        <v>67</v>
      </c>
      <c r="B69" s="156" t="s">
        <v>34</v>
      </c>
      <c r="C69" s="157">
        <v>7</v>
      </c>
      <c r="D69" s="157">
        <v>0</v>
      </c>
      <c r="E69" s="31" t="s">
        <v>35</v>
      </c>
      <c r="F69" s="158">
        <v>0</v>
      </c>
      <c r="G69" s="158"/>
      <c r="H69" s="159">
        <f t="shared" ref="H69:J70" si="8">H70</f>
        <v>0</v>
      </c>
      <c r="I69" s="159">
        <f t="shared" si="8"/>
        <v>0</v>
      </c>
      <c r="J69" s="159">
        <f t="shared" si="8"/>
        <v>0</v>
      </c>
      <c r="K69" s="152">
        <f t="shared" si="5"/>
        <v>0</v>
      </c>
      <c r="L69" s="153" t="e">
        <f t="shared" si="6"/>
        <v>#DIV/0!</v>
      </c>
      <c r="M69" s="154">
        <f t="shared" si="7"/>
        <v>0</v>
      </c>
    </row>
    <row r="70" spans="1:13" ht="13.5" hidden="1" thickBot="1">
      <c r="A70" s="232" t="s">
        <v>64</v>
      </c>
      <c r="B70" s="34" t="s">
        <v>34</v>
      </c>
      <c r="C70" s="62">
        <v>7</v>
      </c>
      <c r="D70" s="62">
        <v>7</v>
      </c>
      <c r="E70" s="34" t="s">
        <v>35</v>
      </c>
      <c r="F70" s="64">
        <v>0</v>
      </c>
      <c r="G70" s="64"/>
      <c r="H70" s="80">
        <f t="shared" si="8"/>
        <v>0</v>
      </c>
      <c r="I70" s="80">
        <f t="shared" si="8"/>
        <v>0</v>
      </c>
      <c r="J70" s="80">
        <f t="shared" si="8"/>
        <v>0</v>
      </c>
      <c r="K70" s="81">
        <f t="shared" si="5"/>
        <v>0</v>
      </c>
      <c r="L70" s="82" t="e">
        <f t="shared" si="6"/>
        <v>#DIV/0!</v>
      </c>
      <c r="M70" s="196">
        <f t="shared" si="7"/>
        <v>0</v>
      </c>
    </row>
    <row r="71" spans="1:13" ht="13.5" hidden="1" thickBot="1">
      <c r="A71" s="241" t="s">
        <v>54</v>
      </c>
      <c r="B71" s="93" t="s">
        <v>34</v>
      </c>
      <c r="C71" s="94">
        <v>7</v>
      </c>
      <c r="D71" s="94">
        <v>7</v>
      </c>
      <c r="E71" s="95">
        <v>9994310100</v>
      </c>
      <c r="F71" s="96">
        <v>244</v>
      </c>
      <c r="G71" s="96">
        <v>349</v>
      </c>
      <c r="H71" s="128">
        <v>0</v>
      </c>
      <c r="I71" s="128"/>
      <c r="J71" s="128"/>
      <c r="K71" s="70">
        <f t="shared" si="5"/>
        <v>0</v>
      </c>
      <c r="L71" s="71" t="e">
        <f t="shared" si="6"/>
        <v>#DIV/0!</v>
      </c>
      <c r="M71" s="242">
        <f t="shared" si="7"/>
        <v>0</v>
      </c>
    </row>
    <row r="72" spans="1:13" ht="13.5" thickBot="1">
      <c r="A72" s="243" t="s">
        <v>68</v>
      </c>
      <c r="B72" s="132" t="s">
        <v>34</v>
      </c>
      <c r="C72" s="133">
        <v>8</v>
      </c>
      <c r="D72" s="133">
        <v>0</v>
      </c>
      <c r="E72" s="134" t="s">
        <v>35</v>
      </c>
      <c r="F72" s="135">
        <v>0</v>
      </c>
      <c r="G72" s="135"/>
      <c r="H72" s="136">
        <f>H73</f>
        <v>858383</v>
      </c>
      <c r="I72" s="136">
        <f>I73</f>
        <v>858383</v>
      </c>
      <c r="J72" s="136">
        <f>J73</f>
        <v>858383</v>
      </c>
      <c r="K72" s="23">
        <f t="shared" si="5"/>
        <v>0</v>
      </c>
      <c r="L72" s="24">
        <f t="shared" si="6"/>
        <v>1</v>
      </c>
      <c r="M72" s="244">
        <f t="shared" si="7"/>
        <v>0</v>
      </c>
    </row>
    <row r="73" spans="1:13" s="147" customFormat="1">
      <c r="A73" s="232" t="s">
        <v>55</v>
      </c>
      <c r="B73" s="160" t="s">
        <v>34</v>
      </c>
      <c r="C73" s="62">
        <v>8</v>
      </c>
      <c r="D73" s="62">
        <v>1</v>
      </c>
      <c r="E73" s="63">
        <v>9994409900</v>
      </c>
      <c r="F73" s="64">
        <v>0</v>
      </c>
      <c r="G73" s="64"/>
      <c r="H73" s="80">
        <f>SUM(H74:H75)</f>
        <v>858383</v>
      </c>
      <c r="I73" s="80">
        <f>SUM(I74:I75)</f>
        <v>858383</v>
      </c>
      <c r="J73" s="80">
        <f>SUM(J74:J75)</f>
        <v>858383</v>
      </c>
      <c r="K73" s="39">
        <f t="shared" si="5"/>
        <v>0</v>
      </c>
      <c r="L73" s="40">
        <f t="shared" si="6"/>
        <v>1</v>
      </c>
      <c r="M73" s="220">
        <f t="shared" si="7"/>
        <v>0</v>
      </c>
    </row>
    <row r="74" spans="1:13">
      <c r="A74" s="245" t="s">
        <v>37</v>
      </c>
      <c r="B74" s="99" t="s">
        <v>34</v>
      </c>
      <c r="C74" s="46">
        <v>8</v>
      </c>
      <c r="D74" s="46">
        <v>1</v>
      </c>
      <c r="E74" s="47">
        <v>9994409900</v>
      </c>
      <c r="F74" s="48">
        <v>111</v>
      </c>
      <c r="G74" s="100">
        <v>211</v>
      </c>
      <c r="H74" s="128">
        <v>659280</v>
      </c>
      <c r="I74" s="128">
        <f>167598+54940+109880+54940+54940+54940+21976+68941+71125</f>
        <v>659280</v>
      </c>
      <c r="J74" s="128">
        <f>167598+54940+109880+54940+54940+54940+21976+68941+71125</f>
        <v>659280</v>
      </c>
      <c r="K74" s="50">
        <f t="shared" si="5"/>
        <v>0</v>
      </c>
      <c r="L74" s="51">
        <f t="shared" si="6"/>
        <v>1</v>
      </c>
      <c r="M74" s="141">
        <f t="shared" si="7"/>
        <v>0</v>
      </c>
    </row>
    <row r="75" spans="1:13" ht="13.5" thickBot="1">
      <c r="A75" s="246" t="s">
        <v>56</v>
      </c>
      <c r="B75" s="145" t="s">
        <v>34</v>
      </c>
      <c r="C75" s="121">
        <v>8</v>
      </c>
      <c r="D75" s="121">
        <v>1</v>
      </c>
      <c r="E75" s="75">
        <v>9994409900</v>
      </c>
      <c r="F75" s="122">
        <v>119</v>
      </c>
      <c r="G75" s="146">
        <v>213</v>
      </c>
      <c r="H75" s="143">
        <v>199103</v>
      </c>
      <c r="I75" s="143">
        <f>49022+16592+33184+16592+16592+16592+23893+26636</f>
        <v>199103</v>
      </c>
      <c r="J75" s="143">
        <f>49022+16592+33184+16592+16592+16592+23893+26636</f>
        <v>199103</v>
      </c>
      <c r="K75" s="78">
        <f t="shared" si="5"/>
        <v>0</v>
      </c>
      <c r="L75" s="79">
        <f t="shared" si="6"/>
        <v>1</v>
      </c>
      <c r="M75" s="226">
        <f t="shared" si="7"/>
        <v>0</v>
      </c>
    </row>
    <row r="76" spans="1:13" ht="13.5" hidden="1" thickBot="1">
      <c r="A76" s="161" t="s">
        <v>82</v>
      </c>
      <c r="B76" s="156" t="s">
        <v>34</v>
      </c>
      <c r="C76" s="157">
        <v>11</v>
      </c>
      <c r="D76" s="157">
        <v>2</v>
      </c>
      <c r="E76" s="31" t="s">
        <v>35</v>
      </c>
      <c r="F76" s="158">
        <v>0</v>
      </c>
      <c r="G76" s="158"/>
      <c r="H76" s="152">
        <f t="shared" ref="H76:J77" si="9">H77</f>
        <v>0</v>
      </c>
      <c r="I76" s="152">
        <f t="shared" si="9"/>
        <v>0</v>
      </c>
      <c r="J76" s="152">
        <f t="shared" si="9"/>
        <v>0</v>
      </c>
      <c r="K76" s="152">
        <f t="shared" si="5"/>
        <v>0</v>
      </c>
      <c r="L76" s="153" t="e">
        <f t="shared" si="6"/>
        <v>#DIV/0!</v>
      </c>
      <c r="M76" s="154">
        <f t="shared" si="7"/>
        <v>0</v>
      </c>
    </row>
    <row r="77" spans="1:13" hidden="1">
      <c r="A77" s="232" t="s">
        <v>57</v>
      </c>
      <c r="B77" s="34" t="s">
        <v>34</v>
      </c>
      <c r="C77" s="62">
        <v>11</v>
      </c>
      <c r="D77" s="62">
        <v>2</v>
      </c>
      <c r="E77" s="34" t="s">
        <v>35</v>
      </c>
      <c r="F77" s="64">
        <v>0</v>
      </c>
      <c r="G77" s="64"/>
      <c r="H77" s="80">
        <f t="shared" si="9"/>
        <v>0</v>
      </c>
      <c r="I77" s="80">
        <f t="shared" si="9"/>
        <v>0</v>
      </c>
      <c r="J77" s="80">
        <f t="shared" si="9"/>
        <v>0</v>
      </c>
      <c r="K77" s="39">
        <f t="shared" si="5"/>
        <v>0</v>
      </c>
      <c r="L77" s="40" t="e">
        <f t="shared" si="6"/>
        <v>#DIV/0!</v>
      </c>
      <c r="M77" s="220">
        <f t="shared" si="7"/>
        <v>0</v>
      </c>
    </row>
    <row r="78" spans="1:13" ht="13.5" hidden="1" thickBot="1">
      <c r="A78" s="247" t="s">
        <v>65</v>
      </c>
      <c r="B78" s="101" t="s">
        <v>34</v>
      </c>
      <c r="C78" s="102">
        <v>11</v>
      </c>
      <c r="D78" s="102">
        <v>2</v>
      </c>
      <c r="E78" s="103">
        <v>9995129700</v>
      </c>
      <c r="F78" s="104">
        <v>244</v>
      </c>
      <c r="G78" s="104">
        <v>349</v>
      </c>
      <c r="H78" s="137">
        <f>30000-30000</f>
        <v>0</v>
      </c>
      <c r="I78" s="137"/>
      <c r="J78" s="137"/>
      <c r="K78" s="138">
        <f t="shared" si="5"/>
        <v>0</v>
      </c>
      <c r="L78" s="139" t="e">
        <f t="shared" si="6"/>
        <v>#DIV/0!</v>
      </c>
      <c r="M78" s="248">
        <f t="shared" si="7"/>
        <v>0</v>
      </c>
    </row>
    <row r="79" spans="1:13" ht="6.75" customHeight="1" thickBot="1">
      <c r="A79" s="249"/>
      <c r="B79" s="250"/>
      <c r="C79" s="250"/>
      <c r="D79" s="250"/>
      <c r="E79" s="250"/>
      <c r="F79" s="250"/>
      <c r="G79" s="250"/>
      <c r="H79" s="140"/>
      <c r="I79" s="140"/>
      <c r="J79" s="140"/>
      <c r="K79" s="276"/>
      <c r="L79" s="144"/>
      <c r="M79" s="251"/>
    </row>
    <row r="80" spans="1:13" s="2" customFormat="1" ht="12.95" customHeight="1" thickBot="1">
      <c r="A80" s="286" t="s">
        <v>58</v>
      </c>
      <c r="B80" s="287"/>
      <c r="C80" s="287"/>
      <c r="D80" s="287"/>
      <c r="E80" s="287"/>
      <c r="F80" s="287"/>
      <c r="G80" s="288"/>
      <c r="H80" s="105">
        <f>H81</f>
        <v>59163.79</v>
      </c>
      <c r="I80" s="105">
        <f>I81</f>
        <v>59163.79</v>
      </c>
      <c r="J80" s="105">
        <f>J81</f>
        <v>59163.79</v>
      </c>
      <c r="K80" s="277">
        <f>I80-H80</f>
        <v>0</v>
      </c>
      <c r="L80" s="106">
        <f>I80/H80</f>
        <v>1</v>
      </c>
      <c r="M80" s="284">
        <f>I80-J80</f>
        <v>0</v>
      </c>
    </row>
    <row r="81" spans="1:252" s="2" customFormat="1" ht="12.95" customHeight="1">
      <c r="A81" s="289" t="s">
        <v>59</v>
      </c>
      <c r="B81" s="290"/>
      <c r="C81" s="290"/>
      <c r="D81" s="290"/>
      <c r="E81" s="290"/>
      <c r="F81" s="290"/>
      <c r="G81" s="291"/>
      <c r="H81" s="162">
        <f>SUM(H82:H82)</f>
        <v>59163.79</v>
      </c>
      <c r="I81" s="162">
        <f>SUM(I82:I82)</f>
        <v>59163.79</v>
      </c>
      <c r="J81" s="162">
        <f>SUM(J82:J82)</f>
        <v>59163.79</v>
      </c>
      <c r="K81" s="278">
        <f>I81-H81</f>
        <v>0</v>
      </c>
      <c r="L81" s="163">
        <f>I81/H81</f>
        <v>1</v>
      </c>
      <c r="M81" s="279">
        <f>I81-J81</f>
        <v>0</v>
      </c>
    </row>
    <row r="82" spans="1:252" s="254" customFormat="1" ht="18" customHeight="1" thickBot="1">
      <c r="A82" s="252" t="s">
        <v>52</v>
      </c>
      <c r="B82" s="164" t="s">
        <v>34</v>
      </c>
      <c r="C82" s="164" t="s">
        <v>45</v>
      </c>
      <c r="D82" s="164" t="s">
        <v>50</v>
      </c>
      <c r="E82" s="164" t="s">
        <v>53</v>
      </c>
      <c r="F82" s="164" t="s">
        <v>48</v>
      </c>
      <c r="G82" s="165">
        <v>226</v>
      </c>
      <c r="H82" s="205">
        <v>59163.79</v>
      </c>
      <c r="I82" s="205">
        <v>59163.79</v>
      </c>
      <c r="J82" s="205">
        <v>59163.79</v>
      </c>
      <c r="K82" s="88">
        <f>I82-H82</f>
        <v>0</v>
      </c>
      <c r="L82" s="89">
        <f>I82/H82</f>
        <v>1</v>
      </c>
      <c r="M82" s="285">
        <f>I82-J82</f>
        <v>0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</row>
  </sheetData>
  <mergeCells count="29">
    <mergeCell ref="B25:G25"/>
    <mergeCell ref="B26:G26"/>
    <mergeCell ref="A33:G33"/>
    <mergeCell ref="A34:G34"/>
    <mergeCell ref="B27:G27"/>
    <mergeCell ref="B28:G28"/>
    <mergeCell ref="B20:G20"/>
    <mergeCell ref="B21:G21"/>
    <mergeCell ref="B22:G22"/>
    <mergeCell ref="B23:G23"/>
    <mergeCell ref="B24:G24"/>
    <mergeCell ref="K1:M1"/>
    <mergeCell ref="A7:M7"/>
    <mergeCell ref="B17:G17"/>
    <mergeCell ref="B18:G18"/>
    <mergeCell ref="B19:G19"/>
    <mergeCell ref="B13:G13"/>
    <mergeCell ref="B14:G14"/>
    <mergeCell ref="B15:G15"/>
    <mergeCell ref="B16:G16"/>
    <mergeCell ref="A10:G10"/>
    <mergeCell ref="A11:G11"/>
    <mergeCell ref="B12:G12"/>
    <mergeCell ref="A80:G80"/>
    <mergeCell ref="A81:G81"/>
    <mergeCell ref="A29:G29"/>
    <mergeCell ref="B30:G30"/>
    <mergeCell ref="B31:G31"/>
    <mergeCell ref="A32:M32"/>
  </mergeCells>
  <pageMargins left="0.78740157480314965" right="0" top="0" bottom="0" header="0.51181102362204722" footer="0"/>
  <pageSetup paperSize="9" scale="77" firstPageNumber="0" orientation="portrait" verticalDpi="300" r:id="rId1"/>
  <headerFooter alignWithMargins="0">
    <oddFooter>&amp;R&amp;P</oddFooter>
  </headerFooter>
  <rowBreaks count="1" manualBreakCount="1">
    <brk id="7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Аракани</vt:lpstr>
      <vt:lpstr>Аракани!Область_печати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2024-03-29T07:03:35Z</dcterms:modified>
</cp:coreProperties>
</file>